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Early\Desktop\ModelOff\2017\Round 1\"/>
    </mc:Choice>
  </mc:AlternateContent>
  <bookViews>
    <workbookView xWindow="4080" yWindow="-27345" windowWidth="32775" windowHeight="23400" activeTab="2"/>
  </bookViews>
  <sheets>
    <sheet name="Formats" sheetId="10" r:id="rId1"/>
    <sheet name="Assumptions" sheetId="12" r:id="rId2"/>
    <sheet name="Calculations" sheetId="5" r:id="rId3"/>
  </sheets>
  <definedNames>
    <definedName name="AS2DocOpenMode" hidden="1">"AS2DocumentEdit"</definedName>
    <definedName name="IQ_ADDIN" hidden="1">"AUTO"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41603.6842939815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Profiles">Assumptions!$D$64:$D$68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48" i="5" l="1"/>
  <c r="N50" i="5"/>
  <c r="N52" i="5"/>
  <c r="N56" i="5"/>
  <c r="N70" i="5"/>
  <c r="N74" i="5"/>
  <c r="N77" i="5"/>
  <c r="O50" i="5"/>
  <c r="N69" i="5"/>
  <c r="O59" i="5"/>
  <c r="O60" i="5"/>
  <c r="O64" i="5"/>
  <c r="O65" i="5"/>
  <c r="O51" i="5"/>
  <c r="O52" i="5"/>
  <c r="O56" i="5"/>
  <c r="N71" i="5"/>
  <c r="O61" i="5"/>
  <c r="O66" i="5"/>
  <c r="O71" i="5"/>
  <c r="O70" i="5"/>
  <c r="O74" i="5"/>
  <c r="O77" i="5"/>
  <c r="P50" i="5"/>
  <c r="O69" i="5"/>
  <c r="P59" i="5"/>
  <c r="P60" i="5"/>
  <c r="P64" i="5"/>
  <c r="P65" i="5"/>
  <c r="P51" i="5"/>
  <c r="P52" i="5"/>
  <c r="P56" i="5"/>
  <c r="P61" i="5"/>
  <c r="P66" i="5"/>
  <c r="P71" i="5"/>
  <c r="P70" i="5"/>
  <c r="P74" i="5"/>
  <c r="P77" i="5"/>
  <c r="Q50" i="5"/>
  <c r="P69" i="5"/>
  <c r="Q59" i="5"/>
  <c r="Q60" i="5"/>
  <c r="Q64" i="5"/>
  <c r="Q65" i="5"/>
  <c r="Q51" i="5"/>
  <c r="Q52" i="5"/>
  <c r="Q56" i="5"/>
  <c r="Q69" i="5"/>
  <c r="Q70" i="5"/>
  <c r="Q74" i="5"/>
  <c r="Q77" i="5"/>
  <c r="R50" i="5"/>
  <c r="R59" i="5"/>
  <c r="R60" i="5"/>
  <c r="R64" i="5"/>
  <c r="R65" i="5"/>
  <c r="R51" i="5"/>
  <c r="R52" i="5"/>
  <c r="R56" i="5"/>
  <c r="R69" i="5"/>
  <c r="R70" i="5"/>
  <c r="R74" i="5"/>
  <c r="R77" i="5"/>
  <c r="S50" i="5"/>
  <c r="S59" i="5"/>
  <c r="S60" i="5"/>
  <c r="S64" i="5"/>
  <c r="S65" i="5"/>
  <c r="S51" i="5"/>
  <c r="S52" i="5"/>
  <c r="S56" i="5"/>
  <c r="S69" i="5"/>
  <c r="S70" i="5"/>
  <c r="S74" i="5"/>
  <c r="S77" i="5"/>
  <c r="T50" i="5"/>
  <c r="T59" i="5"/>
  <c r="T60" i="5"/>
  <c r="T64" i="5"/>
  <c r="T65" i="5"/>
  <c r="T51" i="5"/>
  <c r="T52" i="5"/>
  <c r="T56" i="5"/>
  <c r="Q61" i="5"/>
  <c r="Q66" i="5"/>
  <c r="Q71" i="5"/>
  <c r="R61" i="5"/>
  <c r="R66" i="5"/>
  <c r="R71" i="5"/>
  <c r="S61" i="5"/>
  <c r="S66" i="5"/>
  <c r="S71" i="5"/>
  <c r="T61" i="5"/>
  <c r="T66" i="5"/>
  <c r="T71" i="5"/>
  <c r="T70" i="5"/>
  <c r="T74" i="5"/>
  <c r="T77" i="5"/>
  <c r="U50" i="5"/>
  <c r="T69" i="5"/>
  <c r="U59" i="5"/>
  <c r="U60" i="5"/>
  <c r="U64" i="5"/>
  <c r="U65" i="5"/>
  <c r="U51" i="5"/>
  <c r="U52" i="5"/>
  <c r="U56" i="5"/>
  <c r="U61" i="5"/>
  <c r="U66" i="5"/>
  <c r="U71" i="5"/>
  <c r="U70" i="5"/>
  <c r="U74" i="5"/>
  <c r="U77" i="5"/>
  <c r="V50" i="5"/>
  <c r="U69" i="5"/>
  <c r="V59" i="5"/>
  <c r="V60" i="5"/>
  <c r="V64" i="5"/>
  <c r="V65" i="5"/>
  <c r="V51" i="5"/>
  <c r="V52" i="5"/>
  <c r="V56" i="5"/>
  <c r="V61" i="5"/>
  <c r="V66" i="5"/>
  <c r="V71" i="5"/>
  <c r="V70" i="5"/>
  <c r="V74" i="5"/>
  <c r="V77" i="5"/>
  <c r="W50" i="5"/>
  <c r="V69" i="5"/>
  <c r="W59" i="5"/>
  <c r="W60" i="5"/>
  <c r="W64" i="5"/>
  <c r="W65" i="5"/>
  <c r="W51" i="5"/>
  <c r="W52" i="5"/>
  <c r="W56" i="5"/>
  <c r="W61" i="5"/>
  <c r="W66" i="5"/>
  <c r="W71" i="5"/>
  <c r="W70" i="5"/>
  <c r="W74" i="5"/>
  <c r="W77" i="5"/>
  <c r="X50" i="5"/>
  <c r="W69" i="5"/>
  <c r="X59" i="5"/>
  <c r="X60" i="5"/>
  <c r="X64" i="5"/>
  <c r="X65" i="5"/>
  <c r="X51" i="5"/>
  <c r="X52" i="5"/>
  <c r="X56" i="5"/>
  <c r="X61" i="5"/>
  <c r="X66" i="5"/>
  <c r="X71" i="5"/>
  <c r="X70" i="5"/>
  <c r="X74" i="5"/>
  <c r="X77" i="5"/>
  <c r="Y50" i="5"/>
  <c r="X69" i="5"/>
  <c r="Y59" i="5"/>
  <c r="Y60" i="5"/>
  <c r="Y64" i="5"/>
  <c r="Y65" i="5"/>
  <c r="Y51" i="5"/>
  <c r="Y52" i="5"/>
  <c r="Y56" i="5"/>
  <c r="Y61" i="5"/>
  <c r="Y66" i="5"/>
  <c r="Y71" i="5"/>
  <c r="Y70" i="5"/>
  <c r="Y74" i="5"/>
  <c r="Y77" i="5"/>
  <c r="Z50" i="5"/>
  <c r="Y69" i="5"/>
  <c r="Z59" i="5"/>
  <c r="Z60" i="5"/>
  <c r="Z64" i="5"/>
  <c r="Z65" i="5"/>
  <c r="Z51" i="5"/>
  <c r="Z52" i="5"/>
  <c r="Z56" i="5"/>
  <c r="Z61" i="5"/>
  <c r="Z66" i="5"/>
  <c r="Z71" i="5"/>
  <c r="Z70" i="5"/>
  <c r="Z74" i="5"/>
  <c r="Z77" i="5"/>
  <c r="AA50" i="5"/>
  <c r="Z69" i="5"/>
  <c r="AA59" i="5"/>
  <c r="AA60" i="5"/>
  <c r="AA64" i="5"/>
  <c r="AA65" i="5"/>
  <c r="AA51" i="5"/>
  <c r="AA52" i="5"/>
  <c r="AA56" i="5"/>
  <c r="AA70" i="5"/>
  <c r="AA74" i="5"/>
  <c r="AA77" i="5"/>
  <c r="AB50" i="5"/>
  <c r="AA61" i="5"/>
  <c r="AA66" i="5"/>
  <c r="AA71" i="5"/>
  <c r="AA69" i="5"/>
  <c r="AB59" i="5"/>
  <c r="AB60" i="5"/>
  <c r="AB64" i="5"/>
  <c r="AB65" i="5"/>
  <c r="AB51" i="5"/>
  <c r="AB52" i="5"/>
  <c r="AB56" i="5"/>
  <c r="AB70" i="5"/>
  <c r="AB74" i="5"/>
  <c r="AB77" i="5"/>
  <c r="AC50" i="5"/>
  <c r="AB61" i="5"/>
  <c r="AB66" i="5"/>
  <c r="AB71" i="5"/>
  <c r="AB69" i="5"/>
  <c r="AC59" i="5"/>
  <c r="AC60" i="5"/>
  <c r="AC64" i="5"/>
  <c r="AC65" i="5"/>
  <c r="AC51" i="5"/>
  <c r="AC52" i="5"/>
  <c r="AC56" i="5"/>
  <c r="AC61" i="5"/>
  <c r="AC66" i="5"/>
  <c r="AC71" i="5"/>
  <c r="AC70" i="5"/>
  <c r="AC74" i="5"/>
  <c r="AC77" i="5"/>
  <c r="AD50" i="5"/>
  <c r="AC69" i="5"/>
  <c r="AD59" i="5"/>
  <c r="AD60" i="5"/>
  <c r="AD64" i="5"/>
  <c r="AD65" i="5"/>
  <c r="AD51" i="5"/>
  <c r="AD52" i="5"/>
  <c r="AD56" i="5"/>
  <c r="AD70" i="5"/>
  <c r="AD74" i="5"/>
  <c r="AD77" i="5"/>
  <c r="AE50" i="5"/>
  <c r="AD61" i="5"/>
  <c r="AD66" i="5"/>
  <c r="AD71" i="5"/>
  <c r="AD69" i="5"/>
  <c r="AE59" i="5"/>
  <c r="AE60" i="5"/>
  <c r="AE64" i="5"/>
  <c r="AE65" i="5"/>
  <c r="AE51" i="5"/>
  <c r="AE52" i="5"/>
  <c r="AE56" i="5"/>
  <c r="AE70" i="5"/>
  <c r="AE74" i="5"/>
  <c r="AE77" i="5"/>
  <c r="AF50" i="5"/>
  <c r="AE69" i="5"/>
  <c r="AF59" i="5"/>
  <c r="AF60" i="5"/>
  <c r="AF64" i="5"/>
  <c r="AF65" i="5"/>
  <c r="AF51" i="5"/>
  <c r="AF52" i="5"/>
  <c r="AF56" i="5"/>
  <c r="AF70" i="5"/>
  <c r="AF74" i="5"/>
  <c r="AF77" i="5"/>
  <c r="AG50" i="5"/>
  <c r="AF69" i="5"/>
  <c r="AG59" i="5"/>
  <c r="AG60" i="5"/>
  <c r="AG64" i="5"/>
  <c r="AG65" i="5"/>
  <c r="AG51" i="5"/>
  <c r="AG52" i="5"/>
  <c r="AG56" i="5"/>
  <c r="AE61" i="5"/>
  <c r="AE66" i="5"/>
  <c r="AE71" i="5"/>
  <c r="AF61" i="5"/>
  <c r="AF66" i="5"/>
  <c r="AF71" i="5"/>
  <c r="AG61" i="5"/>
  <c r="AG66" i="5"/>
  <c r="AG71" i="5"/>
  <c r="AG70" i="5"/>
  <c r="AG74" i="5"/>
  <c r="AG77" i="5"/>
  <c r="AH50" i="5"/>
  <c r="AG69" i="5"/>
  <c r="AH59" i="5"/>
  <c r="AH60" i="5"/>
  <c r="AH64" i="5"/>
  <c r="AH65" i="5"/>
  <c r="AH51" i="5"/>
  <c r="AH52" i="5"/>
  <c r="AH56" i="5"/>
  <c r="AH70" i="5"/>
  <c r="AH74" i="5"/>
  <c r="AH77" i="5"/>
  <c r="AI50" i="5"/>
  <c r="AH69" i="5"/>
  <c r="AI59" i="5"/>
  <c r="AI60" i="5"/>
  <c r="AI64" i="5"/>
  <c r="AI65" i="5"/>
  <c r="AI51" i="5"/>
  <c r="AI52" i="5"/>
  <c r="AI56" i="5"/>
  <c r="AI70" i="5"/>
  <c r="AI74" i="5"/>
  <c r="AI77" i="5"/>
  <c r="AJ50" i="5"/>
  <c r="AI69" i="5"/>
  <c r="AJ59" i="5"/>
  <c r="AJ60" i="5"/>
  <c r="AJ64" i="5"/>
  <c r="AJ65" i="5"/>
  <c r="AJ51" i="5"/>
  <c r="AJ52" i="5"/>
  <c r="AJ56" i="5"/>
  <c r="AJ70" i="5"/>
  <c r="AJ74" i="5"/>
  <c r="AJ77" i="5"/>
  <c r="AK50" i="5"/>
  <c r="AJ69" i="5"/>
  <c r="AK59" i="5"/>
  <c r="AK60" i="5"/>
  <c r="AK64" i="5"/>
  <c r="AK65" i="5"/>
  <c r="AK51" i="5"/>
  <c r="AK52" i="5"/>
  <c r="AK56" i="5"/>
  <c r="AK70" i="5"/>
  <c r="AK74" i="5"/>
  <c r="AK77" i="5"/>
  <c r="AL50" i="5"/>
  <c r="AK69" i="5"/>
  <c r="AL59" i="5"/>
  <c r="AL60" i="5"/>
  <c r="AL64" i="5"/>
  <c r="AL65" i="5"/>
  <c r="AL51" i="5"/>
  <c r="AL52" i="5"/>
  <c r="AL56" i="5"/>
  <c r="AH61" i="5"/>
  <c r="AH66" i="5"/>
  <c r="AH71" i="5"/>
  <c r="AI61" i="5"/>
  <c r="AI66" i="5"/>
  <c r="AI71" i="5"/>
  <c r="AJ61" i="5"/>
  <c r="AJ66" i="5"/>
  <c r="AJ71" i="5"/>
  <c r="AK61" i="5"/>
  <c r="AK66" i="5"/>
  <c r="AK71" i="5"/>
  <c r="AL61" i="5"/>
  <c r="AL66" i="5"/>
  <c r="AL71" i="5"/>
  <c r="AL70" i="5"/>
  <c r="AL74" i="5"/>
  <c r="AL77" i="5"/>
  <c r="AM50" i="5"/>
  <c r="AL69" i="5"/>
  <c r="AM59" i="5"/>
  <c r="AM60" i="5"/>
  <c r="AM64" i="5"/>
  <c r="AM65" i="5"/>
  <c r="AM51" i="5"/>
  <c r="AM52" i="5"/>
  <c r="AM56" i="5"/>
  <c r="AM61" i="5"/>
  <c r="AM66" i="5"/>
  <c r="AM71" i="5"/>
  <c r="AM70" i="5"/>
  <c r="AM74" i="5"/>
  <c r="AM77" i="5"/>
  <c r="AN50" i="5"/>
  <c r="AM69" i="5"/>
  <c r="AN59" i="5"/>
  <c r="AN60" i="5"/>
  <c r="AN64" i="5"/>
  <c r="AN65" i="5"/>
  <c r="AN51" i="5"/>
  <c r="AN52" i="5"/>
  <c r="AN56" i="5"/>
  <c r="AN70" i="5"/>
  <c r="AN74" i="5"/>
  <c r="AN77" i="5"/>
  <c r="AO50" i="5"/>
  <c r="AN69" i="5"/>
  <c r="AO59" i="5"/>
  <c r="AO60" i="5"/>
  <c r="AO64" i="5"/>
  <c r="AO65" i="5"/>
  <c r="AO51" i="5"/>
  <c r="AO52" i="5"/>
  <c r="AO56" i="5"/>
  <c r="AO70" i="5"/>
  <c r="AO74" i="5"/>
  <c r="AO77" i="5"/>
  <c r="AP50" i="5"/>
  <c r="AO69" i="5"/>
  <c r="AP59" i="5"/>
  <c r="AP60" i="5"/>
  <c r="AP64" i="5"/>
  <c r="AP65" i="5"/>
  <c r="AP51" i="5"/>
  <c r="AP52" i="5"/>
  <c r="AP56" i="5"/>
  <c r="AP70" i="5"/>
  <c r="AP74" i="5"/>
  <c r="AP77" i="5"/>
  <c r="AQ50" i="5"/>
  <c r="AP69" i="5"/>
  <c r="AQ59" i="5"/>
  <c r="AQ60" i="5"/>
  <c r="AQ64" i="5"/>
  <c r="AQ65" i="5"/>
  <c r="AQ51" i="5"/>
  <c r="AQ52" i="5"/>
  <c r="AQ56" i="5"/>
  <c r="AQ70" i="5"/>
  <c r="AQ74" i="5"/>
  <c r="AQ77" i="5"/>
  <c r="AR50" i="5"/>
  <c r="AQ69" i="5"/>
  <c r="AR59" i="5"/>
  <c r="AR60" i="5"/>
  <c r="AR64" i="5"/>
  <c r="AR65" i="5"/>
  <c r="AR51" i="5"/>
  <c r="AR52" i="5"/>
  <c r="AR56" i="5"/>
  <c r="AR70" i="5"/>
  <c r="AR74" i="5"/>
  <c r="AR77" i="5"/>
  <c r="AS50" i="5"/>
  <c r="AR69" i="5"/>
  <c r="AS59" i="5"/>
  <c r="AS60" i="5"/>
  <c r="AS64" i="5"/>
  <c r="AS65" i="5"/>
  <c r="AS51" i="5"/>
  <c r="AS52" i="5"/>
  <c r="AS56" i="5"/>
  <c r="AS70" i="5"/>
  <c r="AS74" i="5"/>
  <c r="AS77" i="5"/>
  <c r="AT50" i="5"/>
  <c r="AS69" i="5"/>
  <c r="AT59" i="5"/>
  <c r="AT60" i="5"/>
  <c r="AT64" i="5"/>
  <c r="AT65" i="5"/>
  <c r="AT51" i="5"/>
  <c r="AT52" i="5"/>
  <c r="AT56" i="5"/>
  <c r="AT70" i="5"/>
  <c r="AT74" i="5"/>
  <c r="AT77" i="5"/>
  <c r="AU50" i="5"/>
  <c r="AT69" i="5"/>
  <c r="AU59" i="5"/>
  <c r="AU60" i="5"/>
  <c r="AU64" i="5"/>
  <c r="AU65" i="5"/>
  <c r="AU51" i="5"/>
  <c r="AU52" i="5"/>
  <c r="AU56" i="5"/>
  <c r="AU70" i="5"/>
  <c r="AU74" i="5"/>
  <c r="AU77" i="5"/>
  <c r="AV50" i="5"/>
  <c r="AU69" i="5"/>
  <c r="AV59" i="5"/>
  <c r="AV60" i="5"/>
  <c r="AV64" i="5"/>
  <c r="AV65" i="5"/>
  <c r="AV51" i="5"/>
  <c r="AV52" i="5"/>
  <c r="AV56" i="5"/>
  <c r="AV70" i="5"/>
  <c r="AV74" i="5"/>
  <c r="AV77" i="5"/>
  <c r="AW50" i="5"/>
  <c r="AV69" i="5"/>
  <c r="AW59" i="5"/>
  <c r="AW60" i="5"/>
  <c r="AW64" i="5"/>
  <c r="AW65" i="5"/>
  <c r="AW51" i="5"/>
  <c r="AW52" i="5"/>
  <c r="AW56" i="5"/>
  <c r="AW70" i="5"/>
  <c r="AW74" i="5"/>
  <c r="AW77" i="5"/>
  <c r="L77" i="5"/>
  <c r="O73" i="5"/>
  <c r="O76" i="5"/>
  <c r="P73" i="5"/>
  <c r="P76" i="5"/>
  <c r="Q73" i="5"/>
  <c r="Q76" i="5"/>
  <c r="R73" i="5"/>
  <c r="R76" i="5"/>
  <c r="S73" i="5"/>
  <c r="S76" i="5"/>
  <c r="T73" i="5"/>
  <c r="T76" i="5"/>
  <c r="U73" i="5"/>
  <c r="U76" i="5"/>
  <c r="V73" i="5"/>
  <c r="V76" i="5"/>
  <c r="W73" i="5"/>
  <c r="W76" i="5"/>
  <c r="X73" i="5"/>
  <c r="X76" i="5"/>
  <c r="Y73" i="5"/>
  <c r="Y76" i="5"/>
  <c r="Z73" i="5"/>
  <c r="Z76" i="5"/>
  <c r="AA73" i="5"/>
  <c r="AA76" i="5"/>
  <c r="AB73" i="5"/>
  <c r="AB76" i="5"/>
  <c r="AC73" i="5"/>
  <c r="AC76" i="5"/>
  <c r="AD73" i="5"/>
  <c r="AD76" i="5"/>
  <c r="AE73" i="5"/>
  <c r="AE76" i="5"/>
  <c r="AF73" i="5"/>
  <c r="AF76" i="5"/>
  <c r="AG73" i="5"/>
  <c r="AG76" i="5"/>
  <c r="AH73" i="5"/>
  <c r="AH76" i="5"/>
  <c r="AI73" i="5"/>
  <c r="AI76" i="5"/>
  <c r="AJ73" i="5"/>
  <c r="AJ76" i="5"/>
  <c r="AK73" i="5"/>
  <c r="AK76" i="5"/>
  <c r="AL73" i="5"/>
  <c r="AL76" i="5"/>
  <c r="AM73" i="5"/>
  <c r="AM76" i="5"/>
  <c r="AN73" i="5"/>
  <c r="AN76" i="5"/>
  <c r="AO73" i="5"/>
  <c r="AO76" i="5"/>
  <c r="AP73" i="5"/>
  <c r="AP76" i="5"/>
  <c r="AQ73" i="5"/>
  <c r="AQ76" i="5"/>
  <c r="AR73" i="5"/>
  <c r="AR76" i="5"/>
  <c r="AS73" i="5"/>
  <c r="AS76" i="5"/>
  <c r="AT73" i="5"/>
  <c r="AT76" i="5"/>
  <c r="AU73" i="5"/>
  <c r="AU76" i="5"/>
  <c r="AV73" i="5"/>
  <c r="AV76" i="5"/>
  <c r="AW69" i="5"/>
  <c r="AW73" i="5"/>
  <c r="AW76" i="5"/>
  <c r="N73" i="5"/>
  <c r="N76" i="5"/>
  <c r="M16" i="5"/>
  <c r="N14" i="5"/>
  <c r="N15" i="5"/>
  <c r="N16" i="5"/>
  <c r="O14" i="5"/>
  <c r="O15" i="5"/>
  <c r="O16" i="5"/>
  <c r="P14" i="5"/>
  <c r="P15" i="5"/>
  <c r="P16" i="5"/>
  <c r="Q14" i="5"/>
  <c r="Q15" i="5"/>
  <c r="Q16" i="5"/>
  <c r="R14" i="5"/>
  <c r="R15" i="5"/>
  <c r="R16" i="5"/>
  <c r="S14" i="5"/>
  <c r="S15" i="5"/>
  <c r="S16" i="5"/>
  <c r="T14" i="5"/>
  <c r="T15" i="5"/>
  <c r="T16" i="5"/>
  <c r="U14" i="5"/>
  <c r="U15" i="5"/>
  <c r="U16" i="5"/>
  <c r="V14" i="5"/>
  <c r="V15" i="5"/>
  <c r="V16" i="5"/>
  <c r="W14" i="5"/>
  <c r="W15" i="5"/>
  <c r="W16" i="5"/>
  <c r="X14" i="5"/>
  <c r="X15" i="5"/>
  <c r="X16" i="5"/>
  <c r="Y14" i="5"/>
  <c r="Y15" i="5"/>
  <c r="Y16" i="5"/>
  <c r="Z14" i="5"/>
  <c r="Z15" i="5"/>
  <c r="Z16" i="5"/>
  <c r="AA14" i="5"/>
  <c r="AA15" i="5"/>
  <c r="AA16" i="5"/>
  <c r="AB14" i="5"/>
  <c r="AB15" i="5"/>
  <c r="AB16" i="5"/>
  <c r="AC14" i="5"/>
  <c r="AC15" i="5"/>
  <c r="AC16" i="5"/>
  <c r="AD14" i="5"/>
  <c r="AD15" i="5"/>
  <c r="AD16" i="5"/>
  <c r="AE14" i="5"/>
  <c r="AE15" i="5"/>
  <c r="AE16" i="5"/>
  <c r="AF14" i="5"/>
  <c r="AF15" i="5"/>
  <c r="AF16" i="5"/>
  <c r="AG14" i="5"/>
  <c r="AG15" i="5"/>
  <c r="AG16" i="5"/>
  <c r="AH14" i="5"/>
  <c r="AH15" i="5"/>
  <c r="AH16" i="5"/>
  <c r="AI14" i="5"/>
  <c r="AI15" i="5"/>
  <c r="AI16" i="5"/>
  <c r="AJ14" i="5"/>
  <c r="AJ15" i="5"/>
  <c r="AJ16" i="5"/>
  <c r="AK14" i="5"/>
  <c r="AK15" i="5"/>
  <c r="AK16" i="5"/>
  <c r="AL14" i="5"/>
  <c r="AL15" i="5"/>
  <c r="AL16" i="5"/>
  <c r="AM14" i="5"/>
  <c r="AM15" i="5"/>
  <c r="AM16" i="5"/>
  <c r="AN14" i="5"/>
  <c r="AN15" i="5"/>
  <c r="AN16" i="5"/>
  <c r="AO14" i="5"/>
  <c r="AO15" i="5"/>
  <c r="AO16" i="5"/>
  <c r="AP14" i="5"/>
  <c r="AP15" i="5"/>
  <c r="AP16" i="5"/>
  <c r="AQ14" i="5"/>
  <c r="AQ15" i="5"/>
  <c r="AQ16" i="5"/>
  <c r="AR14" i="5"/>
  <c r="AR15" i="5"/>
  <c r="AR16" i="5"/>
  <c r="AS14" i="5"/>
  <c r="AS15" i="5"/>
  <c r="AS16" i="5"/>
  <c r="AT14" i="5"/>
  <c r="AT15" i="5"/>
  <c r="AT16" i="5"/>
  <c r="AU14" i="5"/>
  <c r="AU15" i="5"/>
  <c r="AU16" i="5"/>
  <c r="AV14" i="5"/>
  <c r="AV15" i="5"/>
  <c r="N66" i="5"/>
  <c r="M38" i="5"/>
  <c r="N60" i="5"/>
  <c r="N38" i="5"/>
  <c r="N65" i="5"/>
  <c r="O38" i="5"/>
  <c r="P38" i="5"/>
  <c r="Q38" i="5"/>
  <c r="R38" i="5"/>
  <c r="S38" i="5"/>
  <c r="T38" i="5"/>
  <c r="U38" i="5"/>
  <c r="V38" i="5"/>
  <c r="W38" i="5"/>
  <c r="X38" i="5"/>
  <c r="Y38" i="5"/>
  <c r="Z38" i="5"/>
  <c r="AA38" i="5"/>
  <c r="AB38" i="5"/>
  <c r="AC38" i="5"/>
  <c r="AD38" i="5"/>
  <c r="AE38" i="5"/>
  <c r="AF38" i="5"/>
  <c r="AG38" i="5"/>
  <c r="AH38" i="5"/>
  <c r="AI38" i="5"/>
  <c r="AJ38" i="5"/>
  <c r="AK38" i="5"/>
  <c r="AL38" i="5"/>
  <c r="AM38" i="5"/>
  <c r="AN38" i="5"/>
  <c r="AO38" i="5"/>
  <c r="AP38" i="5"/>
  <c r="AQ38" i="5"/>
  <c r="AR38" i="5"/>
  <c r="AS38" i="5"/>
  <c r="AT38" i="5"/>
  <c r="AU38" i="5"/>
  <c r="AV38" i="5"/>
  <c r="AW38" i="5"/>
  <c r="AV16" i="5"/>
  <c r="AW14" i="5"/>
  <c r="AW15" i="5"/>
  <c r="M44" i="5"/>
  <c r="M86" i="5"/>
  <c r="N82" i="5"/>
  <c r="N83" i="5"/>
  <c r="N41" i="5"/>
  <c r="N43" i="5"/>
  <c r="N42" i="5"/>
  <c r="N44" i="5"/>
  <c r="O41" i="5"/>
  <c r="O43" i="5"/>
  <c r="O42" i="5"/>
  <c r="O44" i="5"/>
  <c r="P41" i="5"/>
  <c r="P43" i="5"/>
  <c r="P42" i="5"/>
  <c r="P44" i="5"/>
  <c r="Q41" i="5"/>
  <c r="Q43" i="5"/>
  <c r="Q42" i="5"/>
  <c r="Q44" i="5"/>
  <c r="R41" i="5"/>
  <c r="R43" i="5"/>
  <c r="R42" i="5"/>
  <c r="R44" i="5"/>
  <c r="S41" i="5"/>
  <c r="S43" i="5"/>
  <c r="S42" i="5"/>
  <c r="S44" i="5"/>
  <c r="T41" i="5"/>
  <c r="T43" i="5"/>
  <c r="T42" i="5"/>
  <c r="T44" i="5"/>
  <c r="U41" i="5"/>
  <c r="U43" i="5"/>
  <c r="U42" i="5"/>
  <c r="U44" i="5"/>
  <c r="V41" i="5"/>
  <c r="V43" i="5"/>
  <c r="V42" i="5"/>
  <c r="V44" i="5"/>
  <c r="W41" i="5"/>
  <c r="W43" i="5"/>
  <c r="W42" i="5"/>
  <c r="W44" i="5"/>
  <c r="X41" i="5"/>
  <c r="X43" i="5"/>
  <c r="X42" i="5"/>
  <c r="X44" i="5"/>
  <c r="Y41" i="5"/>
  <c r="Y43" i="5"/>
  <c r="Y42" i="5"/>
  <c r="Y44" i="5"/>
  <c r="Z41" i="5"/>
  <c r="Z43" i="5"/>
  <c r="Z42" i="5"/>
  <c r="Z44" i="5"/>
  <c r="AA41" i="5"/>
  <c r="AA43" i="5"/>
  <c r="AA42" i="5"/>
  <c r="AA44" i="5"/>
  <c r="AB41" i="5"/>
  <c r="AB43" i="5"/>
  <c r="AB42" i="5"/>
  <c r="AB44" i="5"/>
  <c r="AC41" i="5"/>
  <c r="AC43" i="5"/>
  <c r="AC42" i="5"/>
  <c r="AC44" i="5"/>
  <c r="AD41" i="5"/>
  <c r="AD43" i="5"/>
  <c r="AD42" i="5"/>
  <c r="AD44" i="5"/>
  <c r="AE41" i="5"/>
  <c r="AE43" i="5"/>
  <c r="AE42" i="5"/>
  <c r="AE44" i="5"/>
  <c r="AF41" i="5"/>
  <c r="AF43" i="5"/>
  <c r="AF42" i="5"/>
  <c r="AF44" i="5"/>
  <c r="AG41" i="5"/>
  <c r="AG43" i="5"/>
  <c r="AG42" i="5"/>
  <c r="AG44" i="5"/>
  <c r="AH41" i="5"/>
  <c r="AH43" i="5"/>
  <c r="AH42" i="5"/>
  <c r="AH44" i="5"/>
  <c r="AI41" i="5"/>
  <c r="AI43" i="5"/>
  <c r="AI42" i="5"/>
  <c r="AI44" i="5"/>
  <c r="AJ41" i="5"/>
  <c r="AJ43" i="5"/>
  <c r="AJ42" i="5"/>
  <c r="AJ44" i="5"/>
  <c r="AK41" i="5"/>
  <c r="AK43" i="5"/>
  <c r="AK42" i="5"/>
  <c r="AK44" i="5"/>
  <c r="AL41" i="5"/>
  <c r="AL43" i="5"/>
  <c r="AL42" i="5"/>
  <c r="AL44" i="5"/>
  <c r="AM41" i="5"/>
  <c r="AM43" i="5"/>
  <c r="AM42" i="5"/>
  <c r="AM44" i="5"/>
  <c r="AN41" i="5"/>
  <c r="AN43" i="5"/>
  <c r="AN42" i="5"/>
  <c r="AN44" i="5"/>
  <c r="AO41" i="5"/>
  <c r="AO43" i="5"/>
  <c r="AO42" i="5"/>
  <c r="AO44" i="5"/>
  <c r="AP41" i="5"/>
  <c r="AP43" i="5"/>
  <c r="AP42" i="5"/>
  <c r="AP44" i="5"/>
  <c r="AQ41" i="5"/>
  <c r="AQ43" i="5"/>
  <c r="AQ42" i="5"/>
  <c r="AQ44" i="5"/>
  <c r="AR41" i="5"/>
  <c r="AR43" i="5"/>
  <c r="AR42" i="5"/>
  <c r="AR44" i="5"/>
  <c r="AS41" i="5"/>
  <c r="AS43" i="5"/>
  <c r="AS42" i="5"/>
  <c r="AS44" i="5"/>
  <c r="AT41" i="5"/>
  <c r="AT43" i="5"/>
  <c r="AT42" i="5"/>
  <c r="AT44" i="5"/>
  <c r="AU41" i="5"/>
  <c r="AU43" i="5"/>
  <c r="AU42" i="5"/>
  <c r="AU44" i="5"/>
  <c r="AV41" i="5"/>
  <c r="AV43" i="5"/>
  <c r="AV42" i="5"/>
  <c r="AV44" i="5"/>
  <c r="AW41" i="5"/>
  <c r="AW43" i="5"/>
  <c r="AW42" i="5"/>
  <c r="I59" i="12"/>
  <c r="AW44" i="5"/>
  <c r="AW35" i="5"/>
  <c r="M29" i="5"/>
  <c r="N26" i="5"/>
  <c r="N7" i="5"/>
  <c r="N27" i="5"/>
  <c r="N31" i="5"/>
  <c r="N32" i="5"/>
  <c r="N28" i="5"/>
  <c r="N29" i="5"/>
  <c r="O26" i="5"/>
  <c r="O31" i="5"/>
  <c r="O7" i="5"/>
  <c r="O32" i="5"/>
  <c r="O28" i="5"/>
  <c r="O27" i="5"/>
  <c r="O29" i="5"/>
  <c r="P26" i="5"/>
  <c r="P31" i="5"/>
  <c r="P7" i="5"/>
  <c r="P27" i="5"/>
  <c r="P32" i="5"/>
  <c r="P28" i="5"/>
  <c r="P29" i="5"/>
  <c r="Q26" i="5"/>
  <c r="Q31" i="5"/>
  <c r="Q7" i="5"/>
  <c r="Q27" i="5"/>
  <c r="Q32" i="5"/>
  <c r="Q28" i="5"/>
  <c r="Q29" i="5"/>
  <c r="R26" i="5"/>
  <c r="R31" i="5"/>
  <c r="R7" i="5"/>
  <c r="R27" i="5"/>
  <c r="R32" i="5"/>
  <c r="R28" i="5"/>
  <c r="R29" i="5"/>
  <c r="S26" i="5"/>
  <c r="S31" i="5"/>
  <c r="S7" i="5"/>
  <c r="S27" i="5"/>
  <c r="S32" i="5"/>
  <c r="S28" i="5"/>
  <c r="S29" i="5"/>
  <c r="T26" i="5"/>
  <c r="T31" i="5"/>
  <c r="T7" i="5"/>
  <c r="T27" i="5"/>
  <c r="T32" i="5"/>
  <c r="T28" i="5"/>
  <c r="T29" i="5"/>
  <c r="U26" i="5"/>
  <c r="U31" i="5"/>
  <c r="U7" i="5"/>
  <c r="U27" i="5"/>
  <c r="U32" i="5"/>
  <c r="U28" i="5"/>
  <c r="U29" i="5"/>
  <c r="V26" i="5"/>
  <c r="V31" i="5"/>
  <c r="V7" i="5"/>
  <c r="V27" i="5"/>
  <c r="V32" i="5"/>
  <c r="V28" i="5"/>
  <c r="V29" i="5"/>
  <c r="W26" i="5"/>
  <c r="W31" i="5"/>
  <c r="W7" i="5"/>
  <c r="W27" i="5"/>
  <c r="W32" i="5"/>
  <c r="W28" i="5"/>
  <c r="W29" i="5"/>
  <c r="X26" i="5"/>
  <c r="X31" i="5"/>
  <c r="X7" i="5"/>
  <c r="X27" i="5"/>
  <c r="X32" i="5"/>
  <c r="X28" i="5"/>
  <c r="X29" i="5"/>
  <c r="Y26" i="5"/>
  <c r="Y31" i="5"/>
  <c r="Y7" i="5"/>
  <c r="Y27" i="5"/>
  <c r="Y32" i="5"/>
  <c r="Y28" i="5"/>
  <c r="Y29" i="5"/>
  <c r="Z26" i="5"/>
  <c r="Z31" i="5"/>
  <c r="Z7" i="5"/>
  <c r="Z27" i="5"/>
  <c r="Z32" i="5"/>
  <c r="Z28" i="5"/>
  <c r="Z29" i="5"/>
  <c r="AA26" i="5"/>
  <c r="AA31" i="5"/>
  <c r="AA7" i="5"/>
  <c r="AA27" i="5"/>
  <c r="AA32" i="5"/>
  <c r="AA28" i="5"/>
  <c r="AA29" i="5"/>
  <c r="AB26" i="5"/>
  <c r="AB31" i="5"/>
  <c r="AB7" i="5"/>
  <c r="AB27" i="5"/>
  <c r="AB32" i="5"/>
  <c r="AB28" i="5"/>
  <c r="AB29" i="5"/>
  <c r="AC26" i="5"/>
  <c r="AC31" i="5"/>
  <c r="AC7" i="5"/>
  <c r="AC27" i="5"/>
  <c r="AC32" i="5"/>
  <c r="AC28" i="5"/>
  <c r="AC29" i="5"/>
  <c r="AD26" i="5"/>
  <c r="AD31" i="5"/>
  <c r="AD7" i="5"/>
  <c r="AD27" i="5"/>
  <c r="AD32" i="5"/>
  <c r="AD28" i="5"/>
  <c r="AD29" i="5"/>
  <c r="AE26" i="5"/>
  <c r="AE31" i="5"/>
  <c r="AE7" i="5"/>
  <c r="AE27" i="5"/>
  <c r="AE32" i="5"/>
  <c r="AE28" i="5"/>
  <c r="AE29" i="5"/>
  <c r="AF26" i="5"/>
  <c r="AF31" i="5"/>
  <c r="AF7" i="5"/>
  <c r="AF27" i="5"/>
  <c r="AF32" i="5"/>
  <c r="AF28" i="5"/>
  <c r="AF29" i="5"/>
  <c r="AG26" i="5"/>
  <c r="AG31" i="5"/>
  <c r="AG7" i="5"/>
  <c r="AG27" i="5"/>
  <c r="AG32" i="5"/>
  <c r="AG28" i="5"/>
  <c r="AG29" i="5"/>
  <c r="AH26" i="5"/>
  <c r="AH31" i="5"/>
  <c r="AH7" i="5"/>
  <c r="AH27" i="5"/>
  <c r="AH32" i="5"/>
  <c r="AH28" i="5"/>
  <c r="AH29" i="5"/>
  <c r="AI26" i="5"/>
  <c r="AI31" i="5"/>
  <c r="AI7" i="5"/>
  <c r="AI27" i="5"/>
  <c r="AI32" i="5"/>
  <c r="AI28" i="5"/>
  <c r="AI29" i="5"/>
  <c r="AJ26" i="5"/>
  <c r="AJ31" i="5"/>
  <c r="AJ7" i="5"/>
  <c r="AJ27" i="5"/>
  <c r="AJ32" i="5"/>
  <c r="AJ28" i="5"/>
  <c r="AJ29" i="5"/>
  <c r="AK26" i="5"/>
  <c r="AK31" i="5"/>
  <c r="AK7" i="5"/>
  <c r="AK27" i="5"/>
  <c r="AK32" i="5"/>
  <c r="AK28" i="5"/>
  <c r="AK29" i="5"/>
  <c r="AL26" i="5"/>
  <c r="AL31" i="5"/>
  <c r="AL7" i="5"/>
  <c r="AL27" i="5"/>
  <c r="AL32" i="5"/>
  <c r="AL28" i="5"/>
  <c r="AL29" i="5"/>
  <c r="AM26" i="5"/>
  <c r="AM31" i="5"/>
  <c r="AM7" i="5"/>
  <c r="AM27" i="5"/>
  <c r="AM32" i="5"/>
  <c r="AM28" i="5"/>
  <c r="AM29" i="5"/>
  <c r="AN26" i="5"/>
  <c r="AN31" i="5"/>
  <c r="AN7" i="5"/>
  <c r="AN27" i="5"/>
  <c r="AN32" i="5"/>
  <c r="AN28" i="5"/>
  <c r="AN29" i="5"/>
  <c r="AO26" i="5"/>
  <c r="AO31" i="5"/>
  <c r="AO7" i="5"/>
  <c r="AO27" i="5"/>
  <c r="AO32" i="5"/>
  <c r="AO28" i="5"/>
  <c r="AO29" i="5"/>
  <c r="AP26" i="5"/>
  <c r="AP31" i="5"/>
  <c r="AP7" i="5"/>
  <c r="AP27" i="5"/>
  <c r="AP32" i="5"/>
  <c r="AP28" i="5"/>
  <c r="AP29" i="5"/>
  <c r="AQ26" i="5"/>
  <c r="AQ31" i="5"/>
  <c r="AQ7" i="5"/>
  <c r="AQ27" i="5"/>
  <c r="AQ32" i="5"/>
  <c r="AQ28" i="5"/>
  <c r="AQ29" i="5"/>
  <c r="AR26" i="5"/>
  <c r="AR31" i="5"/>
  <c r="AR7" i="5"/>
  <c r="AR27" i="5"/>
  <c r="AR32" i="5"/>
  <c r="AR28" i="5"/>
  <c r="AR29" i="5"/>
  <c r="AS26" i="5"/>
  <c r="AS31" i="5"/>
  <c r="AS7" i="5"/>
  <c r="AS27" i="5"/>
  <c r="AS32" i="5"/>
  <c r="AS28" i="5"/>
  <c r="AS29" i="5"/>
  <c r="AT26" i="5"/>
  <c r="AT31" i="5"/>
  <c r="AT7" i="5"/>
  <c r="AT27" i="5"/>
  <c r="AT32" i="5"/>
  <c r="AT28" i="5"/>
  <c r="AT29" i="5"/>
  <c r="AU26" i="5"/>
  <c r="AU31" i="5"/>
  <c r="AU7" i="5"/>
  <c r="AU27" i="5"/>
  <c r="AU32" i="5"/>
  <c r="AU28" i="5"/>
  <c r="AU29" i="5"/>
  <c r="AV26" i="5"/>
  <c r="AV31" i="5"/>
  <c r="AV7" i="5"/>
  <c r="AV27" i="5"/>
  <c r="AV32" i="5"/>
  <c r="AV28" i="5"/>
  <c r="AV29" i="5"/>
  <c r="AW26" i="5"/>
  <c r="AW31" i="5"/>
  <c r="AW7" i="5"/>
  <c r="AW32" i="5"/>
  <c r="AW28" i="5"/>
  <c r="AW27" i="5"/>
  <c r="AW29" i="5"/>
  <c r="O6" i="5"/>
  <c r="O18" i="5"/>
  <c r="P6" i="5"/>
  <c r="P18" i="5"/>
  <c r="Q6" i="5"/>
  <c r="Q18" i="5"/>
  <c r="R6" i="5"/>
  <c r="R18" i="5"/>
  <c r="S6" i="5"/>
  <c r="S18" i="5"/>
  <c r="T6" i="5"/>
  <c r="T18" i="5"/>
  <c r="U6" i="5"/>
  <c r="U18" i="5"/>
  <c r="V6" i="5"/>
  <c r="V18" i="5"/>
  <c r="W6" i="5"/>
  <c r="W18" i="5"/>
  <c r="X6" i="5"/>
  <c r="X18" i="5"/>
  <c r="Y6" i="5"/>
  <c r="Y18" i="5"/>
  <c r="Z6" i="5"/>
  <c r="Z18" i="5"/>
  <c r="AA6" i="5"/>
  <c r="AA18" i="5"/>
  <c r="AB6" i="5"/>
  <c r="AB18" i="5"/>
  <c r="AC6" i="5"/>
  <c r="AC18" i="5"/>
  <c r="AD6" i="5"/>
  <c r="AD18" i="5"/>
  <c r="AE6" i="5"/>
  <c r="AE18" i="5"/>
  <c r="AF6" i="5"/>
  <c r="AF18" i="5"/>
  <c r="AG6" i="5"/>
  <c r="AG18" i="5"/>
  <c r="AH6" i="5"/>
  <c r="AH18" i="5"/>
  <c r="AI6" i="5"/>
  <c r="AI18" i="5"/>
  <c r="AJ6" i="5"/>
  <c r="AJ18" i="5"/>
  <c r="AK6" i="5"/>
  <c r="AK18" i="5"/>
  <c r="AL6" i="5"/>
  <c r="AL18" i="5"/>
  <c r="AM6" i="5"/>
  <c r="AM18" i="5"/>
  <c r="AN6" i="5"/>
  <c r="AN18" i="5"/>
  <c r="AO6" i="5"/>
  <c r="AO18" i="5"/>
  <c r="AP6" i="5"/>
  <c r="AP18" i="5"/>
  <c r="AQ6" i="5"/>
  <c r="AQ18" i="5"/>
  <c r="AR6" i="5"/>
  <c r="AR18" i="5"/>
  <c r="AS6" i="5"/>
  <c r="AS18" i="5"/>
  <c r="AT6" i="5"/>
  <c r="AT18" i="5"/>
  <c r="AU6" i="5"/>
  <c r="AU18" i="5"/>
  <c r="AV6" i="5"/>
  <c r="AV18" i="5"/>
  <c r="AW6" i="5"/>
  <c r="AW18" i="5"/>
  <c r="O19" i="5"/>
  <c r="P19" i="5"/>
  <c r="Q19" i="5"/>
  <c r="R19" i="5"/>
  <c r="S19" i="5"/>
  <c r="T19" i="5"/>
  <c r="U19" i="5"/>
  <c r="V19" i="5"/>
  <c r="W19" i="5"/>
  <c r="X19" i="5"/>
  <c r="Y19" i="5"/>
  <c r="Z19" i="5"/>
  <c r="AA19" i="5"/>
  <c r="AB19" i="5"/>
  <c r="AC19" i="5"/>
  <c r="AD19" i="5"/>
  <c r="AE19" i="5"/>
  <c r="AF19" i="5"/>
  <c r="AG19" i="5"/>
  <c r="AH19" i="5"/>
  <c r="AI19" i="5"/>
  <c r="AJ19" i="5"/>
  <c r="AK19" i="5"/>
  <c r="AL19" i="5"/>
  <c r="AM19" i="5"/>
  <c r="AN19" i="5"/>
  <c r="AO19" i="5"/>
  <c r="AP19" i="5"/>
  <c r="AQ19" i="5"/>
  <c r="AR19" i="5"/>
  <c r="AS19" i="5"/>
  <c r="AT19" i="5"/>
  <c r="AU19" i="5"/>
  <c r="AV19" i="5"/>
  <c r="AW19" i="5"/>
  <c r="O20" i="5"/>
  <c r="P20" i="5"/>
  <c r="Q20" i="5"/>
  <c r="R20" i="5"/>
  <c r="S20" i="5"/>
  <c r="T20" i="5"/>
  <c r="U20" i="5"/>
  <c r="V20" i="5"/>
  <c r="W20" i="5"/>
  <c r="X20" i="5"/>
  <c r="Y20" i="5"/>
  <c r="Z20" i="5"/>
  <c r="AA20" i="5"/>
  <c r="AB20" i="5"/>
  <c r="AC20" i="5"/>
  <c r="AD20" i="5"/>
  <c r="AE20" i="5"/>
  <c r="AF20" i="5"/>
  <c r="AG20" i="5"/>
  <c r="AH20" i="5"/>
  <c r="AI20" i="5"/>
  <c r="AJ20" i="5"/>
  <c r="AK20" i="5"/>
  <c r="AL20" i="5"/>
  <c r="AM20" i="5"/>
  <c r="AN20" i="5"/>
  <c r="AO20" i="5"/>
  <c r="AP20" i="5"/>
  <c r="AQ20" i="5"/>
  <c r="AR20" i="5"/>
  <c r="AS20" i="5"/>
  <c r="AT20" i="5"/>
  <c r="AU20" i="5"/>
  <c r="AV20" i="5"/>
  <c r="AW20" i="5"/>
  <c r="O21" i="5"/>
  <c r="P21" i="5"/>
  <c r="Q21" i="5"/>
  <c r="R21" i="5"/>
  <c r="S21" i="5"/>
  <c r="T21" i="5"/>
  <c r="U21" i="5"/>
  <c r="V21" i="5"/>
  <c r="W21" i="5"/>
  <c r="X21" i="5"/>
  <c r="Y21" i="5"/>
  <c r="Z21" i="5"/>
  <c r="AA21" i="5"/>
  <c r="AB21" i="5"/>
  <c r="AC21" i="5"/>
  <c r="AD21" i="5"/>
  <c r="AE21" i="5"/>
  <c r="AF21" i="5"/>
  <c r="AG21" i="5"/>
  <c r="AH21" i="5"/>
  <c r="AI21" i="5"/>
  <c r="AJ21" i="5"/>
  <c r="AK21" i="5"/>
  <c r="AL21" i="5"/>
  <c r="AM21" i="5"/>
  <c r="AN21" i="5"/>
  <c r="AO21" i="5"/>
  <c r="AP21" i="5"/>
  <c r="AQ21" i="5"/>
  <c r="AR21" i="5"/>
  <c r="AS21" i="5"/>
  <c r="AT21" i="5"/>
  <c r="AU21" i="5"/>
  <c r="AV21" i="5"/>
  <c r="AW21" i="5"/>
  <c r="N6" i="5"/>
  <c r="N19" i="5"/>
  <c r="N20" i="5"/>
  <c r="N21" i="5"/>
  <c r="N18" i="5"/>
  <c r="I17" i="12"/>
  <c r="AW16" i="5"/>
  <c r="A11" i="12"/>
  <c r="A28" i="12"/>
  <c r="A11" i="5"/>
  <c r="M7" i="12"/>
  <c r="M6" i="5"/>
  <c r="M7" i="5"/>
  <c r="A40" i="12"/>
  <c r="N6" i="12"/>
  <c r="N7" i="12"/>
  <c r="A51" i="12"/>
  <c r="A61" i="12"/>
  <c r="O6" i="12"/>
  <c r="O7" i="12"/>
  <c r="P6" i="12"/>
  <c r="P7" i="12"/>
  <c r="Q6" i="12"/>
  <c r="Q7" i="12"/>
  <c r="R6" i="12"/>
  <c r="R7" i="12"/>
  <c r="S6" i="12"/>
  <c r="S7" i="12"/>
  <c r="T6" i="12"/>
  <c r="T7" i="12"/>
  <c r="U6" i="12"/>
  <c r="U7" i="12"/>
  <c r="V6" i="12"/>
  <c r="V7" i="12"/>
  <c r="W6" i="12"/>
  <c r="W7" i="12"/>
  <c r="X6" i="12"/>
  <c r="X7" i="12"/>
  <c r="Y6" i="12"/>
  <c r="Y7" i="12"/>
  <c r="Z6" i="12"/>
  <c r="Z7" i="12"/>
  <c r="AA6" i="12"/>
  <c r="AA7" i="12"/>
  <c r="AB6" i="12"/>
  <c r="AB7" i="12"/>
  <c r="AC6" i="12"/>
  <c r="AC7" i="12"/>
  <c r="AD6" i="12"/>
  <c r="AD7" i="12"/>
  <c r="AE6" i="12"/>
  <c r="AE7" i="12"/>
  <c r="AF6" i="12"/>
  <c r="AF7" i="12"/>
  <c r="AG6" i="12"/>
  <c r="AG7" i="12"/>
  <c r="AH6" i="12"/>
  <c r="AH7" i="12"/>
  <c r="AI6" i="12"/>
  <c r="AI7" i="12"/>
  <c r="AJ6" i="12"/>
  <c r="AJ7" i="12"/>
  <c r="AK6" i="12"/>
  <c r="AK7" i="12"/>
  <c r="AL6" i="12"/>
  <c r="AL7" i="12"/>
  <c r="AM6" i="12"/>
  <c r="AM7" i="12"/>
  <c r="AN6" i="12"/>
  <c r="AN7" i="12"/>
  <c r="AO6" i="12"/>
  <c r="AO7" i="12"/>
  <c r="AP6" i="12"/>
  <c r="AP7" i="12"/>
  <c r="AQ6" i="12"/>
  <c r="AQ7" i="12"/>
  <c r="AR6" i="12"/>
  <c r="AR7" i="12"/>
  <c r="AS6" i="12"/>
  <c r="AS7" i="12"/>
  <c r="AT6" i="12"/>
  <c r="AT7" i="12"/>
  <c r="AU6" i="12"/>
  <c r="AU7" i="12"/>
  <c r="AV6" i="12"/>
  <c r="AV7" i="12"/>
  <c r="AW6" i="12"/>
  <c r="AW7" i="12"/>
  <c r="AW22" i="5"/>
  <c r="AW23" i="5"/>
  <c r="AV35" i="5"/>
  <c r="AW54" i="5"/>
  <c r="O22" i="5"/>
  <c r="O23" i="5"/>
  <c r="O54" i="5"/>
  <c r="N35" i="5"/>
  <c r="P22" i="5"/>
  <c r="P23" i="5"/>
  <c r="O35" i="5"/>
  <c r="P54" i="5"/>
  <c r="Q22" i="5"/>
  <c r="Q23" i="5"/>
  <c r="P35" i="5"/>
  <c r="Q54" i="5"/>
  <c r="R22" i="5"/>
  <c r="R23" i="5"/>
  <c r="Q35" i="5"/>
  <c r="R54" i="5"/>
  <c r="S22" i="5"/>
  <c r="S23" i="5"/>
  <c r="R35" i="5"/>
  <c r="S54" i="5"/>
  <c r="T22" i="5"/>
  <c r="T23" i="5"/>
  <c r="S35" i="5"/>
  <c r="T54" i="5"/>
  <c r="U22" i="5"/>
  <c r="U23" i="5"/>
  <c r="T35" i="5"/>
  <c r="U54" i="5"/>
  <c r="V22" i="5"/>
  <c r="V23" i="5"/>
  <c r="U35" i="5"/>
  <c r="V54" i="5"/>
  <c r="W22" i="5"/>
  <c r="W23" i="5"/>
  <c r="V35" i="5"/>
  <c r="W54" i="5"/>
  <c r="X22" i="5"/>
  <c r="X23" i="5"/>
  <c r="W35" i="5"/>
  <c r="X54" i="5"/>
  <c r="Y22" i="5"/>
  <c r="Y23" i="5"/>
  <c r="X35" i="5"/>
  <c r="Y54" i="5"/>
  <c r="Z22" i="5"/>
  <c r="Z23" i="5"/>
  <c r="Y35" i="5"/>
  <c r="Z54" i="5"/>
  <c r="AA22" i="5"/>
  <c r="AA23" i="5"/>
  <c r="Z35" i="5"/>
  <c r="AA54" i="5"/>
  <c r="AB22" i="5"/>
  <c r="AB23" i="5"/>
  <c r="AA35" i="5"/>
  <c r="AB54" i="5"/>
  <c r="AC22" i="5"/>
  <c r="AC23" i="5"/>
  <c r="AB35" i="5"/>
  <c r="AC54" i="5"/>
  <c r="AD22" i="5"/>
  <c r="AD23" i="5"/>
  <c r="AC35" i="5"/>
  <c r="AD54" i="5"/>
  <c r="AE22" i="5"/>
  <c r="AE23" i="5"/>
  <c r="AD35" i="5"/>
  <c r="AE54" i="5"/>
  <c r="AF22" i="5"/>
  <c r="AF23" i="5"/>
  <c r="AE35" i="5"/>
  <c r="AF54" i="5"/>
  <c r="AG22" i="5"/>
  <c r="AG23" i="5"/>
  <c r="AF35" i="5"/>
  <c r="AG54" i="5"/>
  <c r="AH22" i="5"/>
  <c r="AH23" i="5"/>
  <c r="AG35" i="5"/>
  <c r="AH54" i="5"/>
  <c r="AI22" i="5"/>
  <c r="AI23" i="5"/>
  <c r="AH35" i="5"/>
  <c r="AI54" i="5"/>
  <c r="AJ22" i="5"/>
  <c r="AJ23" i="5"/>
  <c r="AI35" i="5"/>
  <c r="AJ54" i="5"/>
  <c r="AK22" i="5"/>
  <c r="AK23" i="5"/>
  <c r="AJ35" i="5"/>
  <c r="AK54" i="5"/>
  <c r="AL22" i="5"/>
  <c r="AL23" i="5"/>
  <c r="AK35" i="5"/>
  <c r="AL54" i="5"/>
  <c r="AM22" i="5"/>
  <c r="AM23" i="5"/>
  <c r="AL35" i="5"/>
  <c r="AM54" i="5"/>
  <c r="AN22" i="5"/>
  <c r="AN23" i="5"/>
  <c r="AM35" i="5"/>
  <c r="AN54" i="5"/>
  <c r="AO22" i="5"/>
  <c r="AO23" i="5"/>
  <c r="AN35" i="5"/>
  <c r="AO54" i="5"/>
  <c r="AP22" i="5"/>
  <c r="AP23" i="5"/>
  <c r="AO35" i="5"/>
  <c r="AP54" i="5"/>
  <c r="AQ22" i="5"/>
  <c r="AQ23" i="5"/>
  <c r="AP35" i="5"/>
  <c r="AQ54" i="5"/>
  <c r="AR22" i="5"/>
  <c r="AR23" i="5"/>
  <c r="AQ35" i="5"/>
  <c r="AR54" i="5"/>
  <c r="AS22" i="5"/>
  <c r="AS23" i="5"/>
  <c r="AR35" i="5"/>
  <c r="AS54" i="5"/>
  <c r="AT22" i="5"/>
  <c r="AT23" i="5"/>
  <c r="AS35" i="5"/>
  <c r="AT54" i="5"/>
  <c r="AU22" i="5"/>
  <c r="AU23" i="5"/>
  <c r="AT35" i="5"/>
  <c r="AU54" i="5"/>
  <c r="AV22" i="5"/>
  <c r="AV23" i="5"/>
  <c r="AU35" i="5"/>
  <c r="AV54" i="5"/>
  <c r="N22" i="5"/>
  <c r="N23" i="5"/>
  <c r="M35" i="5"/>
  <c r="N59" i="5"/>
  <c r="N64" i="5"/>
  <c r="N51" i="5"/>
  <c r="N54" i="5"/>
  <c r="L76" i="5"/>
  <c r="N79" i="5"/>
  <c r="N84" i="5"/>
  <c r="N85" i="5"/>
  <c r="N86" i="5"/>
  <c r="O82" i="5"/>
  <c r="O83" i="5"/>
  <c r="O79" i="5"/>
  <c r="O84" i="5"/>
  <c r="O85" i="5"/>
  <c r="O86" i="5"/>
  <c r="P82" i="5"/>
  <c r="P83" i="5"/>
  <c r="P79" i="5"/>
  <c r="P84" i="5"/>
  <c r="P85" i="5"/>
  <c r="P86" i="5"/>
  <c r="Q82" i="5"/>
  <c r="Q83" i="5"/>
  <c r="Q79" i="5"/>
  <c r="Q84" i="5"/>
  <c r="Q85" i="5"/>
  <c r="Q86" i="5"/>
  <c r="R82" i="5"/>
  <c r="R83" i="5"/>
  <c r="R79" i="5"/>
  <c r="R84" i="5"/>
  <c r="R85" i="5"/>
  <c r="R86" i="5"/>
  <c r="S82" i="5"/>
  <c r="S83" i="5"/>
  <c r="S79" i="5"/>
  <c r="S84" i="5"/>
  <c r="S85" i="5"/>
  <c r="S86" i="5"/>
  <c r="T82" i="5"/>
  <c r="T83" i="5"/>
  <c r="T79" i="5"/>
  <c r="T84" i="5"/>
  <c r="T85" i="5"/>
  <c r="T86" i="5"/>
  <c r="U82" i="5"/>
  <c r="U83" i="5"/>
  <c r="U79" i="5"/>
  <c r="U84" i="5"/>
  <c r="U85" i="5"/>
  <c r="U86" i="5"/>
  <c r="V82" i="5"/>
  <c r="V83" i="5"/>
  <c r="V79" i="5"/>
  <c r="V84" i="5"/>
  <c r="V85" i="5"/>
  <c r="V86" i="5"/>
  <c r="W82" i="5"/>
  <c r="W83" i="5"/>
  <c r="W79" i="5"/>
  <c r="W84" i="5"/>
  <c r="W85" i="5"/>
  <c r="W86" i="5"/>
  <c r="X82" i="5"/>
  <c r="X83" i="5"/>
  <c r="X79" i="5"/>
  <c r="X84" i="5"/>
  <c r="X85" i="5"/>
  <c r="X86" i="5"/>
  <c r="Y82" i="5"/>
  <c r="Y83" i="5"/>
  <c r="Y79" i="5"/>
  <c r="Y84" i="5"/>
  <c r="Y85" i="5"/>
  <c r="Y86" i="5"/>
  <c r="Z82" i="5"/>
  <c r="Z83" i="5"/>
  <c r="Z79" i="5"/>
  <c r="Z84" i="5"/>
  <c r="Z85" i="5"/>
  <c r="Z86" i="5"/>
  <c r="AA82" i="5"/>
  <c r="AA83" i="5"/>
  <c r="AA79" i="5"/>
  <c r="AA84" i="5"/>
  <c r="AA85" i="5"/>
  <c r="AA86" i="5"/>
  <c r="AB82" i="5"/>
  <c r="AB83" i="5"/>
  <c r="AB79" i="5"/>
  <c r="AB84" i="5"/>
  <c r="AB85" i="5"/>
  <c r="AB86" i="5"/>
  <c r="AC82" i="5"/>
  <c r="AC83" i="5"/>
  <c r="AC79" i="5"/>
  <c r="AC84" i="5"/>
  <c r="AC85" i="5"/>
  <c r="AC86" i="5"/>
  <c r="AD82" i="5"/>
  <c r="AD83" i="5"/>
  <c r="AD79" i="5"/>
  <c r="AD84" i="5"/>
  <c r="AD85" i="5"/>
  <c r="AD86" i="5"/>
  <c r="AE82" i="5"/>
  <c r="AE83" i="5"/>
  <c r="AE79" i="5"/>
  <c r="AE84" i="5"/>
  <c r="AE85" i="5"/>
  <c r="AE86" i="5"/>
  <c r="AF82" i="5"/>
  <c r="AF83" i="5"/>
  <c r="AF79" i="5"/>
  <c r="AF84" i="5"/>
  <c r="AF85" i="5"/>
  <c r="AF86" i="5"/>
  <c r="AG82" i="5"/>
  <c r="AG83" i="5"/>
  <c r="AG79" i="5"/>
  <c r="AG84" i="5"/>
  <c r="AG85" i="5"/>
  <c r="AG86" i="5"/>
  <c r="AH82" i="5"/>
  <c r="AH83" i="5"/>
  <c r="AH79" i="5"/>
  <c r="AH84" i="5"/>
  <c r="AH85" i="5"/>
  <c r="AH86" i="5"/>
  <c r="AI82" i="5"/>
  <c r="AI83" i="5"/>
  <c r="AI79" i="5"/>
  <c r="AI84" i="5"/>
  <c r="AI85" i="5"/>
  <c r="AI86" i="5"/>
  <c r="AJ82" i="5"/>
  <c r="AJ83" i="5"/>
  <c r="AJ79" i="5"/>
  <c r="AJ84" i="5"/>
  <c r="AJ85" i="5"/>
  <c r="AJ86" i="5"/>
  <c r="AK82" i="5"/>
  <c r="AK83" i="5"/>
  <c r="AK79" i="5"/>
  <c r="AK84" i="5"/>
  <c r="AK85" i="5"/>
  <c r="AK86" i="5"/>
  <c r="AL82" i="5"/>
  <c r="AL83" i="5"/>
  <c r="AL79" i="5"/>
  <c r="AL84" i="5"/>
  <c r="AL85" i="5"/>
  <c r="AL86" i="5"/>
  <c r="AM82" i="5"/>
  <c r="AM83" i="5"/>
  <c r="AM79" i="5"/>
  <c r="AM84" i="5"/>
  <c r="AM85" i="5"/>
  <c r="AM86" i="5"/>
  <c r="AN82" i="5"/>
  <c r="AN83" i="5"/>
  <c r="AN61" i="5"/>
  <c r="AN66" i="5"/>
  <c r="AN71" i="5"/>
  <c r="AN79" i="5"/>
  <c r="AN84" i="5"/>
  <c r="AN85" i="5"/>
  <c r="AN86" i="5"/>
  <c r="AO82" i="5"/>
  <c r="AO83" i="5"/>
  <c r="AO61" i="5"/>
  <c r="AO66" i="5"/>
  <c r="AO71" i="5"/>
  <c r="AO79" i="5"/>
  <c r="AO84" i="5"/>
  <c r="AO85" i="5"/>
  <c r="AO86" i="5"/>
  <c r="AP82" i="5"/>
  <c r="AP83" i="5"/>
  <c r="AP61" i="5"/>
  <c r="AP66" i="5"/>
  <c r="AP71" i="5"/>
  <c r="AP79" i="5"/>
  <c r="AP84" i="5"/>
  <c r="AP85" i="5"/>
  <c r="AP86" i="5"/>
  <c r="AQ82" i="5"/>
  <c r="AQ83" i="5"/>
  <c r="AQ61" i="5"/>
  <c r="AQ66" i="5"/>
  <c r="AQ71" i="5"/>
  <c r="AQ79" i="5"/>
  <c r="AQ84" i="5"/>
  <c r="AQ85" i="5"/>
  <c r="AQ86" i="5"/>
  <c r="AR82" i="5"/>
  <c r="AR83" i="5"/>
  <c r="AR61" i="5"/>
  <c r="AR66" i="5"/>
  <c r="AR71" i="5"/>
  <c r="AR79" i="5"/>
  <c r="AR84" i="5"/>
  <c r="AR85" i="5"/>
  <c r="AR86" i="5"/>
  <c r="AS82" i="5"/>
  <c r="AS83" i="5"/>
  <c r="AS61" i="5"/>
  <c r="AS66" i="5"/>
  <c r="AS71" i="5"/>
  <c r="AS79" i="5"/>
  <c r="AS84" i="5"/>
  <c r="AS85" i="5"/>
  <c r="AS86" i="5"/>
  <c r="AT82" i="5"/>
  <c r="AT83" i="5"/>
  <c r="AT61" i="5"/>
  <c r="AT66" i="5"/>
  <c r="AT71" i="5"/>
  <c r="AT79" i="5"/>
  <c r="AT84" i="5"/>
  <c r="AT85" i="5"/>
  <c r="AT86" i="5"/>
  <c r="AU82" i="5"/>
  <c r="AU83" i="5"/>
  <c r="AU61" i="5"/>
  <c r="AU66" i="5"/>
  <c r="AU71" i="5"/>
  <c r="AU79" i="5"/>
  <c r="AU84" i="5"/>
  <c r="AU85" i="5"/>
  <c r="AU86" i="5"/>
  <c r="AV82" i="5"/>
  <c r="AV83" i="5"/>
  <c r="AV61" i="5"/>
  <c r="AV66" i="5"/>
  <c r="AV71" i="5"/>
  <c r="AV79" i="5"/>
  <c r="AV84" i="5"/>
  <c r="AV85" i="5"/>
  <c r="AV86" i="5"/>
  <c r="AW82" i="5"/>
  <c r="AW83" i="5"/>
  <c r="AW61" i="5"/>
  <c r="AW66" i="5"/>
  <c r="AW71" i="5"/>
  <c r="AW79" i="5"/>
  <c r="AW84" i="5"/>
  <c r="AW85" i="5"/>
  <c r="AW86" i="5"/>
  <c r="N88" i="5"/>
  <c r="AW88" i="5"/>
  <c r="AV88" i="5"/>
  <c r="AU88" i="5"/>
  <c r="AT88" i="5"/>
  <c r="AS88" i="5"/>
  <c r="AR88" i="5"/>
  <c r="AQ88" i="5"/>
  <c r="AP88" i="5"/>
  <c r="AO88" i="5"/>
  <c r="AN88" i="5"/>
  <c r="AM88" i="5"/>
  <c r="AL88" i="5"/>
  <c r="AK88" i="5"/>
  <c r="AJ88" i="5"/>
  <c r="AI88" i="5"/>
  <c r="AH88" i="5"/>
  <c r="AG88" i="5"/>
  <c r="AF88" i="5"/>
  <c r="AE88" i="5"/>
  <c r="AD88" i="5"/>
  <c r="AC88" i="5"/>
  <c r="AB88" i="5"/>
  <c r="AA88" i="5"/>
  <c r="Z88" i="5"/>
  <c r="Y88" i="5"/>
  <c r="X88" i="5"/>
  <c r="W88" i="5"/>
  <c r="V88" i="5"/>
  <c r="U88" i="5"/>
  <c r="T88" i="5"/>
  <c r="S88" i="5"/>
  <c r="R88" i="5"/>
  <c r="Q88" i="5"/>
  <c r="P88" i="5"/>
  <c r="O88" i="5"/>
</calcChain>
</file>

<file path=xl/sharedStrings.xml><?xml version="1.0" encoding="utf-8"?>
<sst xmlns="http://schemas.openxmlformats.org/spreadsheetml/2006/main" count="208" uniqueCount="109">
  <si>
    <t>Units</t>
  </si>
  <si>
    <t>Sum</t>
  </si>
  <si>
    <t>End Sheet</t>
  </si>
  <si>
    <t>[%]</t>
  </si>
  <si>
    <t>Workings</t>
  </si>
  <si>
    <t>[$]</t>
  </si>
  <si>
    <t>Period Start</t>
  </si>
  <si>
    <t>Period End</t>
  </si>
  <si>
    <t>Formats</t>
  </si>
  <si>
    <t>Formatting Legend</t>
  </si>
  <si>
    <t>User Variable Assumption (0 decimal places)</t>
  </si>
  <si>
    <t>User Variable Assumption (2 decimal places)</t>
  </si>
  <si>
    <t>User Variable Assumption (percentage)</t>
  </si>
  <si>
    <t>User Variable Assumption (date)</t>
  </si>
  <si>
    <t>Calculation (0 decimal places)</t>
  </si>
  <si>
    <t>Calculation (2 decimal places)</t>
  </si>
  <si>
    <t>Calculation (percentage)</t>
  </si>
  <si>
    <t>Calculation (date)</t>
  </si>
  <si>
    <t>Units label</t>
  </si>
  <si>
    <t>Non Variable Assumption (0 decimal places)</t>
  </si>
  <si>
    <t>Bold Label</t>
  </si>
  <si>
    <t>Label</t>
  </si>
  <si>
    <t>Top Sheet header</t>
  </si>
  <si>
    <t>Section header</t>
  </si>
  <si>
    <t>Unique formula in row</t>
  </si>
  <si>
    <t>red font</t>
  </si>
  <si>
    <t>Calculation (negative, 0 decimal places)</t>
  </si>
  <si>
    <t>Assumptions</t>
  </si>
  <si>
    <t>Cell to be populated by model author</t>
  </si>
  <si>
    <t>[date]</t>
  </si>
  <si>
    <t>Calculations</t>
  </si>
  <si>
    <t>Senior 1</t>
  </si>
  <si>
    <t>Senior 2</t>
  </si>
  <si>
    <t>Reserve Accounts</t>
  </si>
  <si>
    <t>Shareholder loan</t>
  </si>
  <si>
    <t>Cash generated from operations</t>
  </si>
  <si>
    <t>Interest rate</t>
  </si>
  <si>
    <t>Opening balance</t>
  </si>
  <si>
    <t>Repayments</t>
  </si>
  <si>
    <t>Interest</t>
  </si>
  <si>
    <t>Final repayment date</t>
  </si>
  <si>
    <t>Months of debt service to reserve for</t>
  </si>
  <si>
    <t>[months]</t>
  </si>
  <si>
    <t>Major maintenance account look forward profile</t>
  </si>
  <si>
    <t>Major maintenance costs</t>
  </si>
  <si>
    <t>[$ nominal]</t>
  </si>
  <si>
    <t>Target maturity date</t>
  </si>
  <si>
    <t>Date Start</t>
  </si>
  <si>
    <t>Date End</t>
  </si>
  <si>
    <t>Rate</t>
  </si>
  <si>
    <t>ModelOff 2017 - Round 1 - Section 3</t>
  </si>
  <si>
    <t>Rate 2</t>
  </si>
  <si>
    <t>Rate 3</t>
  </si>
  <si>
    <t>Rate 4</t>
  </si>
  <si>
    <t>Rate 1</t>
  </si>
  <si>
    <t>First repayment date</t>
  </si>
  <si>
    <t>Repayment amount</t>
  </si>
  <si>
    <t>Interest capiitalised until</t>
  </si>
  <si>
    <t>Year n+1</t>
  </si>
  <si>
    <t>Year n+2</t>
  </si>
  <si>
    <t>Year n+3</t>
  </si>
  <si>
    <t>Profile 1</t>
  </si>
  <si>
    <t>Profile 2</t>
  </si>
  <si>
    <t>Profile 3</t>
  </si>
  <si>
    <t>Profile 4</t>
  </si>
  <si>
    <t>Profile 5</t>
  </si>
  <si>
    <t>[% p.a.]</t>
  </si>
  <si>
    <t>Senior loan 1</t>
  </si>
  <si>
    <t>Opening</t>
  </si>
  <si>
    <t>Repayment</t>
  </si>
  <si>
    <t>Closing</t>
  </si>
  <si>
    <t>Repayment duration</t>
  </si>
  <si>
    <t>[years]</t>
  </si>
  <si>
    <t>Senior loan 2</t>
  </si>
  <si>
    <t>Rate 1 days</t>
  </si>
  <si>
    <t>Rate 2 days</t>
  </si>
  <si>
    <t>Rate 3 days</t>
  </si>
  <si>
    <t>Rate 4 days</t>
  </si>
  <si>
    <t>Applied rate</t>
  </si>
  <si>
    <t>[days]</t>
  </si>
  <si>
    <t>Capitalized interest</t>
  </si>
  <si>
    <t>Expensed interest</t>
  </si>
  <si>
    <t>DSRA</t>
  </si>
  <si>
    <t>Target balance</t>
  </si>
  <si>
    <t>MMRA</t>
  </si>
  <si>
    <t>Shareholder loan - target structure</t>
  </si>
  <si>
    <t>Payment</t>
  </si>
  <si>
    <t>Target repayment duration</t>
  </si>
  <si>
    <t>Cash flow</t>
  </si>
  <si>
    <t>Scenario</t>
  </si>
  <si>
    <t>Operating cash flow</t>
  </si>
  <si>
    <t>Senior debt payments</t>
  </si>
  <si>
    <t>Cash flow after senior debt payments</t>
  </si>
  <si>
    <t>Opening balances</t>
  </si>
  <si>
    <t>Overdraft</t>
  </si>
  <si>
    <t>Closing balances</t>
  </si>
  <si>
    <t>Shareholder loan - actual structure</t>
  </si>
  <si>
    <t>Interest payment</t>
  </si>
  <si>
    <t>Principal payment</t>
  </si>
  <si>
    <t>Cash flow available for shareholders</t>
  </si>
  <si>
    <t>Dividends</t>
  </si>
  <si>
    <t>Balances after reserve release</t>
  </si>
  <si>
    <t>Cash flow after reserve release</t>
  </si>
  <si>
    <t>Reserve release</t>
  </si>
  <si>
    <t>DSRA underfunded?</t>
  </si>
  <si>
    <t>MMRA underfunded?</t>
  </si>
  <si>
    <t>[1/0]</t>
  </si>
  <si>
    <t>DSRA underfund</t>
  </si>
  <si>
    <t>MMRA underfund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</si>
</sst>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_-* #,##0_-;\-* #,##0_-;_-* &quot;-&quot;_-;_-@_-"/>
    <numFmt numFmtId="165" formatCode="_-* #,##0.00_-;\-* #,##0.00_-;_-* &quot;-&quot;??_-;_-@_-"/>
    <numFmt numFmtId="166" formatCode="_-&quot;$&quot;* #,##0_-;\-&quot;$&quot;* #,##0_-;_-&quot;$&quot;* &quot;-&quot;_-;_-@_-"/>
    <numFmt numFmtId="167" formatCode="_-&quot;$&quot;* #,##0.00_-;\-&quot;$&quot;* #,##0.00_-;_-&quot;$&quot;* &quot;-&quot;??_-;_-@_-"/>
    <numFmt numFmtId="168" formatCode="#,##0.;\-#,##0.;\-"/>
    <numFmt numFmtId="169" formatCode="#,##0_);\(#,##0\);\-"/>
    <numFmt numFmtId="170" formatCode="d\-mmm\-yy;d\-mmm\-yy;\-"/>
    <numFmt numFmtId="171" formatCode="0.00%_);\(0.00%\);\-"/>
    <numFmt numFmtId="172" formatCode="#,##0.00_);\(#,##0.00\);\-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8"/>
      <color theme="0"/>
      <name val="Arial"/>
      <family val="2"/>
    </font>
    <font>
      <sz val="10"/>
      <color theme="1"/>
      <name val="Arial"/>
      <family val="2"/>
    </font>
    <font>
      <b/>
      <sz val="12"/>
      <color theme="0"/>
      <name val="Arial"/>
      <family val="2"/>
    </font>
    <font>
      <sz val="12"/>
      <color theme="1"/>
      <name val="Arial"/>
      <family val="2"/>
    </font>
    <font>
      <b/>
      <sz val="14"/>
      <color theme="0"/>
      <name val="Arial"/>
      <family val="2"/>
    </font>
    <font>
      <sz val="10"/>
      <color rgb="FF0000FF"/>
      <name val="Arial"/>
      <family val="2"/>
    </font>
    <font>
      <u/>
      <sz val="8"/>
      <color theme="10"/>
      <name val="Arial"/>
      <family val="2"/>
    </font>
    <font>
      <b/>
      <sz val="10"/>
      <color theme="1"/>
      <name val="Arial"/>
      <family val="2"/>
    </font>
    <font>
      <sz val="10"/>
      <color theme="0" tint="-0.34998626667073579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</font>
    <font>
      <b/>
      <sz val="13"/>
      <color theme="3"/>
      <name val="Calibri"/>
      <family val="2"/>
    </font>
    <font>
      <b/>
      <sz val="11"/>
      <color theme="3"/>
      <name val="Calibri"/>
      <family val="2"/>
    </font>
    <font>
      <sz val="11"/>
      <color rgb="FF006100"/>
      <name val="Calibri"/>
      <family val="2"/>
    </font>
    <font>
      <sz val="11"/>
      <color rgb="FF9C0006"/>
      <name val="Calibri"/>
      <family val="2"/>
    </font>
    <font>
      <sz val="11"/>
      <color rgb="FF9C6500"/>
      <name val="Calibri"/>
      <family val="2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sz val="11"/>
      <color rgb="FFFA7D00"/>
      <name val="Calibri"/>
      <family val="2"/>
    </font>
    <font>
      <b/>
      <sz val="11"/>
      <color theme="0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1"/>
      <color theme="1"/>
      <name val="Calibri"/>
      <family val="2"/>
    </font>
    <font>
      <sz val="11"/>
      <color theme="0"/>
      <name val="Calibri"/>
      <family val="2"/>
    </font>
    <font>
      <i/>
      <sz val="10"/>
      <color theme="1"/>
      <name val="Arial"/>
      <family val="2"/>
    </font>
    <font>
      <i/>
      <sz val="10"/>
      <color rgb="FFFF0000"/>
      <name val="Arial"/>
      <family val="2"/>
    </font>
    <font>
      <b/>
      <sz val="10"/>
      <color theme="0" tint="-0.34998626667073579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-0.24994659260841701"/>
        <bgColor indexed="64"/>
      </patternFill>
    </fill>
    <fill>
      <patternFill patternType="solid">
        <fgColor rgb="FF004571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</borders>
  <cellStyleXfs count="62">
    <xf numFmtId="0" fontId="0" fillId="0" borderId="0"/>
    <xf numFmtId="0" fontId="4" fillId="36" borderId="0" applyNumberFormat="0" applyAlignment="0"/>
    <xf numFmtId="169" fontId="3" fillId="0" borderId="0" applyBorder="0"/>
    <xf numFmtId="0" fontId="7" fillId="0" borderId="0" applyNumberFormat="0" applyFill="0" applyBorder="0">
      <alignment horizontal="right"/>
    </xf>
    <xf numFmtId="0" fontId="8" fillId="0" borderId="0" applyNumberFormat="0" applyFill="0" applyBorder="0" applyAlignment="0" applyProtection="0"/>
    <xf numFmtId="169" fontId="9" fillId="0" borderId="0" applyBorder="0"/>
    <xf numFmtId="170" fontId="3" fillId="0" borderId="0" applyBorder="0"/>
    <xf numFmtId="4" fontId="9" fillId="2" borderId="1">
      <alignment horizontal="left"/>
    </xf>
    <xf numFmtId="171" fontId="7" fillId="4" borderId="11">
      <protection locked="0"/>
    </xf>
    <xf numFmtId="169" fontId="7" fillId="4" borderId="11">
      <protection locked="0"/>
    </xf>
    <xf numFmtId="169" fontId="7" fillId="0" borderId="12"/>
    <xf numFmtId="171" fontId="11" fillId="0" borderId="0" applyFill="0" applyBorder="0" applyAlignment="0"/>
    <xf numFmtId="0" fontId="10" fillId="0" borderId="0" applyNumberFormat="0" applyFill="0" applyBorder="0" applyAlignment="0"/>
    <xf numFmtId="165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2" applyNumberFormat="0" applyFill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7" fillId="0" borderId="0" applyNumberFormat="0" applyFill="0" applyBorder="0" applyAlignment="0" applyProtection="0"/>
    <xf numFmtId="0" fontId="18" fillId="5" borderId="0" applyNumberFormat="0" applyBorder="0" applyAlignment="0" applyProtection="0"/>
    <xf numFmtId="0" fontId="19" fillId="6" borderId="0" applyNumberFormat="0" applyBorder="0" applyAlignment="0" applyProtection="0"/>
    <xf numFmtId="0" fontId="20" fillId="7" borderId="0" applyNumberFormat="0" applyBorder="0" applyAlignment="0" applyProtection="0"/>
    <xf numFmtId="0" fontId="21" fillId="8" borderId="5" applyNumberFormat="0" applyAlignment="0" applyProtection="0"/>
    <xf numFmtId="0" fontId="22" fillId="9" borderId="6" applyNumberFormat="0" applyAlignment="0" applyProtection="0"/>
    <xf numFmtId="0" fontId="23" fillId="9" borderId="5" applyNumberFormat="0" applyAlignment="0" applyProtection="0"/>
    <xf numFmtId="0" fontId="24" fillId="0" borderId="7" applyNumberFormat="0" applyFill="0" applyAlignment="0" applyProtection="0"/>
    <xf numFmtId="0" fontId="25" fillId="10" borderId="8" applyNumberFormat="0" applyAlignment="0" applyProtection="0"/>
    <xf numFmtId="0" fontId="26" fillId="0" borderId="0" applyNumberFormat="0" applyFill="0" applyBorder="0" applyAlignment="0" applyProtection="0"/>
    <xf numFmtId="0" fontId="13" fillId="11" borderId="9" applyNumberFormat="0" applyFont="0" applyAlignment="0" applyProtection="0"/>
    <xf numFmtId="0" fontId="27" fillId="0" borderId="0" applyNumberFormat="0" applyFill="0" applyBorder="0" applyAlignment="0" applyProtection="0"/>
    <xf numFmtId="0" fontId="28" fillId="0" borderId="10" applyNumberFormat="0" applyFill="0" applyAlignment="0" applyProtection="0"/>
    <xf numFmtId="0" fontId="29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9" fillId="15" borderId="0" applyNumberFormat="0" applyBorder="0" applyAlignment="0" applyProtection="0"/>
    <xf numFmtId="0" fontId="29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9" fillId="19" borderId="0" applyNumberFormat="0" applyBorder="0" applyAlignment="0" applyProtection="0"/>
    <xf numFmtId="0" fontId="29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9" fillId="23" borderId="0" applyNumberFormat="0" applyBorder="0" applyAlignment="0" applyProtection="0"/>
    <xf numFmtId="0" fontId="29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9" fillId="27" borderId="0" applyNumberFormat="0" applyBorder="0" applyAlignment="0" applyProtection="0"/>
    <xf numFmtId="0" fontId="29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9" fillId="31" borderId="0" applyNumberFormat="0" applyBorder="0" applyAlignment="0" applyProtection="0"/>
    <xf numFmtId="0" fontId="29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29" fillId="35" borderId="0" applyNumberFormat="0" applyBorder="0" applyAlignment="0" applyProtection="0"/>
    <xf numFmtId="172" fontId="3" fillId="0" borderId="0" applyBorder="0"/>
    <xf numFmtId="172" fontId="7" fillId="4" borderId="11">
      <protection locked="0"/>
    </xf>
    <xf numFmtId="170" fontId="7" fillId="4" borderId="11"/>
  </cellStyleXfs>
  <cellXfs count="44">
    <xf numFmtId="0" fontId="0" fillId="0" borderId="0" xfId="0"/>
    <xf numFmtId="172" fontId="4" fillId="36" borderId="0" xfId="1" applyNumberFormat="1"/>
    <xf numFmtId="0" fontId="3" fillId="0" borderId="0" xfId="0" applyFont="1"/>
    <xf numFmtId="0" fontId="5" fillId="0" borderId="0" xfId="0" applyFont="1"/>
    <xf numFmtId="169" fontId="3" fillId="0" borderId="0" xfId="2"/>
    <xf numFmtId="169" fontId="7" fillId="0" borderId="0" xfId="3" applyNumberFormat="1">
      <alignment horizontal="right"/>
    </xf>
    <xf numFmtId="169" fontId="0" fillId="0" borderId="0" xfId="0" applyNumberFormat="1"/>
    <xf numFmtId="169" fontId="9" fillId="0" borderId="0" xfId="5"/>
    <xf numFmtId="170" fontId="3" fillId="0" borderId="0" xfId="6"/>
    <xf numFmtId="169" fontId="3" fillId="0" borderId="0" xfId="2" applyBorder="1"/>
    <xf numFmtId="4" fontId="9" fillId="2" borderId="1" xfId="7">
      <alignment horizontal="left"/>
    </xf>
    <xf numFmtId="0" fontId="3" fillId="0" borderId="0" xfId="0" applyFont="1" applyBorder="1"/>
    <xf numFmtId="0" fontId="10" fillId="0" borderId="0" xfId="0" applyFont="1"/>
    <xf numFmtId="0" fontId="7" fillId="0" borderId="0" xfId="3">
      <alignment horizontal="right"/>
    </xf>
    <xf numFmtId="171" fontId="7" fillId="4" borderId="11" xfId="8">
      <protection locked="0"/>
    </xf>
    <xf numFmtId="0" fontId="3" fillId="0" borderId="0" xfId="6" applyNumberFormat="1"/>
    <xf numFmtId="169" fontId="7" fillId="0" borderId="12" xfId="10"/>
    <xf numFmtId="171" fontId="11" fillId="0" borderId="0" xfId="11"/>
    <xf numFmtId="169" fontId="12" fillId="0" borderId="0" xfId="2" applyFont="1"/>
    <xf numFmtId="169" fontId="10" fillId="0" borderId="0" xfId="12" applyNumberFormat="1"/>
    <xf numFmtId="170" fontId="3" fillId="0" borderId="0" xfId="6" applyBorder="1"/>
    <xf numFmtId="0" fontId="3" fillId="0" borderId="0" xfId="6" applyNumberFormat="1" applyBorder="1"/>
    <xf numFmtId="169" fontId="7" fillId="4" borderId="11" xfId="9">
      <protection locked="0"/>
    </xf>
    <xf numFmtId="172" fontId="3" fillId="0" borderId="0" xfId="59"/>
    <xf numFmtId="172" fontId="3" fillId="0" borderId="0" xfId="59" applyBorder="1"/>
    <xf numFmtId="172" fontId="3" fillId="3" borderId="0" xfId="59" applyFill="1"/>
    <xf numFmtId="172" fontId="3" fillId="0" borderId="0" xfId="59" quotePrefix="1"/>
    <xf numFmtId="172" fontId="7" fillId="0" borderId="0" xfId="3" applyNumberFormat="1">
      <alignment horizontal="right"/>
    </xf>
    <xf numFmtId="172" fontId="7" fillId="4" borderId="11" xfId="60">
      <protection locked="0"/>
    </xf>
    <xf numFmtId="170" fontId="7" fillId="4" borderId="11" xfId="61"/>
    <xf numFmtId="170" fontId="12" fillId="0" borderId="0" xfId="6" applyFont="1"/>
    <xf numFmtId="169" fontId="30" fillId="0" borderId="0" xfId="2" applyFont="1"/>
    <xf numFmtId="169" fontId="9" fillId="0" borderId="0" xfId="5" applyBorder="1"/>
    <xf numFmtId="169" fontId="3" fillId="0" borderId="0" xfId="5" applyFont="1"/>
    <xf numFmtId="169" fontId="31" fillId="0" borderId="0" xfId="2" applyFont="1"/>
    <xf numFmtId="169" fontId="9" fillId="0" borderId="0" xfId="5" applyAlignment="1">
      <alignment horizontal="right"/>
    </xf>
    <xf numFmtId="169" fontId="9" fillId="0" borderId="0" xfId="2" applyFont="1"/>
    <xf numFmtId="0" fontId="2" fillId="37" borderId="0" xfId="1" applyFont="1" applyFill="1" applyAlignment="1"/>
    <xf numFmtId="0" fontId="4" fillId="37" borderId="0" xfId="1" applyFill="1"/>
    <xf numFmtId="0" fontId="4" fillId="37" borderId="0" xfId="1" applyFont="1" applyFill="1"/>
    <xf numFmtId="168" fontId="6" fillId="37" borderId="0" xfId="1" applyNumberFormat="1" applyFont="1" applyFill="1" applyAlignment="1">
      <alignment horizontal="left"/>
    </xf>
    <xf numFmtId="0" fontId="6" fillId="37" borderId="0" xfId="1" applyFont="1" applyFill="1"/>
    <xf numFmtId="4" fontId="9" fillId="2" borderId="1" xfId="7" applyFont="1">
      <alignment horizontal="left"/>
    </xf>
    <xf numFmtId="0" fontId="32" fillId="0" borderId="0" xfId="0" applyFont="1"/>
  </cellXfs>
  <cellStyles count="62">
    <cellStyle name="20% - Accent1" xfId="36" builtinId="30" hidden="1"/>
    <cellStyle name="20% - Accent2" xfId="40" builtinId="34" hidden="1"/>
    <cellStyle name="20% - Accent3" xfId="44" builtinId="38" hidden="1"/>
    <cellStyle name="20% - Accent4" xfId="48" builtinId="42" hidden="1"/>
    <cellStyle name="20% - Accent5" xfId="52" builtinId="46" hidden="1"/>
    <cellStyle name="20% - Accent6" xfId="56" builtinId="50" hidden="1"/>
    <cellStyle name="40% - Accent1" xfId="37" builtinId="31" hidden="1"/>
    <cellStyle name="40% - Accent2" xfId="41" builtinId="35" hidden="1"/>
    <cellStyle name="40% - Accent3" xfId="45" builtinId="39" hidden="1"/>
    <cellStyle name="40% - Accent4" xfId="49" builtinId="43" hidden="1"/>
    <cellStyle name="40% - Accent5" xfId="53" builtinId="47" hidden="1"/>
    <cellStyle name="40% - Accent6" xfId="57" builtinId="51" hidden="1"/>
    <cellStyle name="60% - Accent1" xfId="38" builtinId="32" hidden="1"/>
    <cellStyle name="60% - Accent2" xfId="42" builtinId="36" hidden="1"/>
    <cellStyle name="60% - Accent3" xfId="46" builtinId="40" hidden="1"/>
    <cellStyle name="60% - Accent4" xfId="50" builtinId="44" hidden="1"/>
    <cellStyle name="60% - Accent5" xfId="54" builtinId="48" hidden="1"/>
    <cellStyle name="60% - Accent6" xfId="58" builtinId="52" hidden="1"/>
    <cellStyle name="Accent1" xfId="35" builtinId="29" hidden="1"/>
    <cellStyle name="Accent2" xfId="39" builtinId="33" hidden="1"/>
    <cellStyle name="Accent3" xfId="43" builtinId="37" hidden="1"/>
    <cellStyle name="Accent4" xfId="47" builtinId="41" hidden="1"/>
    <cellStyle name="Accent5" xfId="51" builtinId="45" hidden="1"/>
    <cellStyle name="Accent6" xfId="55" builtinId="49" hidden="1"/>
    <cellStyle name="Bad" xfId="24" builtinId="27" hidden="1"/>
    <cellStyle name="Calculation" xfId="28" builtinId="22" hidden="1"/>
    <cellStyle name="Check Cell" xfId="30" builtinId="23" hidden="1"/>
    <cellStyle name="Comma" xfId="13" builtinId="3" hidden="1"/>
    <cellStyle name="Comma [0]" xfId="14" builtinId="6" hidden="1"/>
    <cellStyle name="Currency" xfId="15" builtinId="4" hidden="1"/>
    <cellStyle name="Currency [0]" xfId="16" builtinId="7" hidden="1"/>
    <cellStyle name="Explanatory Text" xfId="33" builtinId="53" hidden="1"/>
    <cellStyle name="Good" xfId="23" builtinId="26" hidden="1"/>
    <cellStyle name="Heading 1" xfId="19" builtinId="16" hidden="1"/>
    <cellStyle name="Heading 2" xfId="20" builtinId="17" hidden="1"/>
    <cellStyle name="Heading 3" xfId="21" builtinId="18" hidden="1"/>
    <cellStyle name="Heading 4" xfId="22" builtinId="19" hidden="1"/>
    <cellStyle name="Hyperlink" xfId="4" builtinId="8" hidden="1"/>
    <cellStyle name="Input" xfId="26" builtinId="20" hidden="1"/>
    <cellStyle name="Linked Cell" xfId="29" builtinId="24" hidden="1"/>
    <cellStyle name="M Section Header" xfId="7"/>
    <cellStyle name="M TopHeader" xfId="1"/>
    <cellStyle name="M Units" xfId="3"/>
    <cellStyle name="M Wkg text" xfId="12"/>
    <cellStyle name="M-A 0dp" xfId="9"/>
    <cellStyle name="M-A 2dp" xfId="60"/>
    <cellStyle name="M-A Date" xfId="61"/>
    <cellStyle name="M-A Fixed 0dp" xfId="10"/>
    <cellStyle name="M-A Pct2dp" xfId="8"/>
    <cellStyle name="M-C 0dp Num" xfId="2"/>
    <cellStyle name="M-C 2dp Num" xfId="59"/>
    <cellStyle name="M-C Bld 0dp" xfId="5"/>
    <cellStyle name="M-C Date" xfId="6"/>
    <cellStyle name="M-C Pct 2DP" xfId="11"/>
    <cellStyle name="Neutral" xfId="25" builtinId="28" hidden="1"/>
    <cellStyle name="Normal" xfId="0" builtinId="0"/>
    <cellStyle name="Note" xfId="32" builtinId="10" hidden="1"/>
    <cellStyle name="Output" xfId="27" builtinId="21" hidden="1"/>
    <cellStyle name="Percent" xfId="17" builtinId="5" hidden="1"/>
    <cellStyle name="Title" xfId="18" builtinId="15" hidden="1"/>
    <cellStyle name="Total" xfId="34" builtinId="25" hidden="1"/>
    <cellStyle name="Warning Text" xfId="31" builtinId="11" hidden="1"/>
  </cellStyles>
  <dxfs count="0"/>
  <tableStyles count="0" defaultTableStyle="TableStyleMedium2" defaultPivotStyle="PivotStyleLight16"/>
  <colors>
    <mruColors>
      <color rgb="FF0C3E72"/>
      <color rgb="FF0000FF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29885</xdr:colOff>
      <xdr:row>0</xdr:row>
      <xdr:rowOff>0</xdr:rowOff>
    </xdr:from>
    <xdr:to>
      <xdr:col>8</xdr:col>
      <xdr:colOff>729034</xdr:colOff>
      <xdr:row>2</xdr:row>
      <xdr:rowOff>164354</xdr:rowOff>
    </xdr:to>
    <xdr:pic>
      <xdr:nvPicPr>
        <xdr:cNvPr id="4" name="Picture 3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55" t="31897" r="29826" b="6435"/>
        <a:stretch/>
      </xdr:blipFill>
      <xdr:spPr bwMode="auto">
        <a:xfrm>
          <a:off x="5289179" y="0"/>
          <a:ext cx="2761031" cy="687295"/>
        </a:xfrm>
        <a:prstGeom prst="rect">
          <a:avLst/>
        </a:prstGeom>
        <a:solidFill>
          <a:schemeClr val="accent1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29882</xdr:colOff>
      <xdr:row>0</xdr:row>
      <xdr:rowOff>0</xdr:rowOff>
    </xdr:from>
    <xdr:to>
      <xdr:col>8</xdr:col>
      <xdr:colOff>729031</xdr:colOff>
      <xdr:row>2</xdr:row>
      <xdr:rowOff>164354</xdr:rowOff>
    </xdr:to>
    <xdr:pic>
      <xdr:nvPicPr>
        <xdr:cNvPr id="4" name="Picture 3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55" t="31897" r="29826" b="6435"/>
        <a:stretch/>
      </xdr:blipFill>
      <xdr:spPr bwMode="auto">
        <a:xfrm>
          <a:off x="5289176" y="0"/>
          <a:ext cx="2761031" cy="687295"/>
        </a:xfrm>
        <a:prstGeom prst="rect">
          <a:avLst/>
        </a:prstGeom>
        <a:solidFill>
          <a:schemeClr val="accent1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14941</xdr:colOff>
      <xdr:row>0</xdr:row>
      <xdr:rowOff>0</xdr:rowOff>
    </xdr:from>
    <xdr:to>
      <xdr:col>8</xdr:col>
      <xdr:colOff>714090</xdr:colOff>
      <xdr:row>2</xdr:row>
      <xdr:rowOff>164354</xdr:rowOff>
    </xdr:to>
    <xdr:pic>
      <xdr:nvPicPr>
        <xdr:cNvPr id="4" name="Picture 3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55" t="31897" r="29826" b="6435"/>
        <a:stretch/>
      </xdr:blipFill>
      <xdr:spPr bwMode="auto">
        <a:xfrm>
          <a:off x="5274235" y="0"/>
          <a:ext cx="2761031" cy="687295"/>
        </a:xfrm>
        <a:prstGeom prst="rect">
          <a:avLst/>
        </a:prstGeom>
        <a:solidFill>
          <a:schemeClr val="accent1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0070C0"/>
    <outlinePr summaryBelow="0"/>
  </sheetPr>
  <dimension ref="A1:J49"/>
  <sheetViews>
    <sheetView showGridLines="0" zoomScale="85" zoomScaleNormal="85" zoomScalePageLayoutView="85" workbookViewId="0">
      <pane ySplit="3" topLeftCell="A4" activePane="bottomLeft" state="frozen"/>
      <selection pane="bottomLeft" activeCell="A4" sqref="A4"/>
    </sheetView>
  </sheetViews>
  <sheetFormatPr defaultColWidth="8.85546875" defaultRowHeight="12.75" x14ac:dyDescent="0.2"/>
  <cols>
    <col min="1" max="1" width="7.28515625" style="2" customWidth="1"/>
    <col min="2" max="2" width="4.7109375" style="2" customWidth="1"/>
    <col min="3" max="3" width="3.7109375" style="12" customWidth="1"/>
    <col min="4" max="4" width="40.7109375" style="12" customWidth="1"/>
    <col min="5" max="6" width="12.7109375" style="2" customWidth="1"/>
    <col min="7" max="7" width="3.7109375" style="2" customWidth="1"/>
    <col min="8" max="8" width="10.7109375" style="13" customWidth="1"/>
    <col min="9" max="9" width="12.7109375" style="2" customWidth="1"/>
    <col min="10" max="10" width="15.7109375" style="2" customWidth="1"/>
    <col min="11" max="16384" width="8.85546875" style="2"/>
  </cols>
  <sheetData>
    <row r="1" spans="1:10" ht="23.25" x14ac:dyDescent="0.35">
      <c r="A1" s="37" t="s">
        <v>50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s="3" customFormat="1" ht="18" customHeight="1" x14ac:dyDescent="0.25">
      <c r="A2" s="39"/>
      <c r="B2" s="39"/>
      <c r="C2" s="39"/>
      <c r="D2" s="39"/>
      <c r="E2" s="39"/>
      <c r="F2" s="39"/>
      <c r="G2" s="39"/>
      <c r="H2" s="39"/>
      <c r="I2" s="39"/>
      <c r="J2" s="39"/>
    </row>
    <row r="3" spans="1:10" ht="18" customHeight="1" x14ac:dyDescent="0.25">
      <c r="A3" s="40"/>
      <c r="B3" s="38"/>
      <c r="C3" s="41" t="s">
        <v>8</v>
      </c>
      <c r="D3" s="38"/>
      <c r="E3" s="38"/>
      <c r="F3" s="38"/>
      <c r="G3" s="38"/>
      <c r="H3" s="38"/>
      <c r="I3" s="38"/>
      <c r="J3" s="38"/>
    </row>
    <row r="4" spans="1:10" s="4" customFormat="1" ht="12" customHeight="1" x14ac:dyDescent="0.2">
      <c r="F4" s="18"/>
      <c r="H4" s="5"/>
      <c r="I4" s="18"/>
    </row>
    <row r="5" spans="1:10" s="4" customFormat="1" ht="12" customHeight="1" x14ac:dyDescent="0.2">
      <c r="H5" s="5"/>
    </row>
    <row r="6" spans="1:10" s="4" customFormat="1" ht="12" customHeight="1" x14ac:dyDescent="0.2">
      <c r="H6" s="5"/>
    </row>
    <row r="7" spans="1:10" s="4" customFormat="1" ht="12" customHeight="1" x14ac:dyDescent="0.2">
      <c r="H7" s="5"/>
    </row>
    <row r="8" spans="1:10" s="4" customFormat="1" ht="12" customHeight="1" x14ac:dyDescent="0.2">
      <c r="H8" s="5"/>
    </row>
    <row r="9" spans="1:10" s="4" customFormat="1" ht="12" customHeight="1" x14ac:dyDescent="0.2">
      <c r="H9" s="5"/>
    </row>
    <row r="10" spans="1:10" s="4" customFormat="1" ht="12" customHeight="1" x14ac:dyDescent="0.2">
      <c r="E10" s="7"/>
      <c r="H10" s="5"/>
    </row>
    <row r="11" spans="1:10" ht="12" customHeight="1" x14ac:dyDescent="0.2">
      <c r="A11" s="10"/>
      <c r="B11" s="10"/>
      <c r="C11" s="10" t="s">
        <v>9</v>
      </c>
      <c r="D11" s="10"/>
      <c r="E11" s="10"/>
      <c r="F11" s="10"/>
      <c r="G11" s="10"/>
      <c r="H11" s="10"/>
      <c r="I11" s="10"/>
      <c r="J11" s="10"/>
    </row>
    <row r="12" spans="1:10" s="11" customFormat="1" ht="12" customHeight="1" x14ac:dyDescent="0.2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ht="12" customHeight="1" x14ac:dyDescent="0.2">
      <c r="A13" s="23"/>
      <c r="B13" s="23"/>
      <c r="C13" s="7"/>
      <c r="D13" s="23"/>
      <c r="E13" s="26"/>
      <c r="F13" s="23"/>
      <c r="G13" s="23"/>
      <c r="H13" s="23"/>
      <c r="I13" s="23"/>
      <c r="J13" s="23"/>
    </row>
    <row r="14" spans="1:10" ht="12" customHeight="1" x14ac:dyDescent="0.2">
      <c r="A14" s="23"/>
      <c r="B14" s="23"/>
      <c r="C14" s="23"/>
      <c r="D14" s="23" t="s">
        <v>10</v>
      </c>
      <c r="E14" s="26"/>
      <c r="F14" s="23"/>
      <c r="G14" s="23"/>
      <c r="H14" s="27"/>
      <c r="I14" s="22">
        <v>1000</v>
      </c>
      <c r="J14" s="23"/>
    </row>
    <row r="15" spans="1:10" ht="12" customHeight="1" x14ac:dyDescent="0.2">
      <c r="A15" s="23"/>
      <c r="B15" s="23"/>
      <c r="C15" s="23"/>
      <c r="D15" s="23"/>
      <c r="E15" s="26"/>
      <c r="F15" s="23"/>
      <c r="G15" s="23"/>
      <c r="H15" s="27"/>
      <c r="I15" s="23"/>
      <c r="J15" s="23"/>
    </row>
    <row r="16" spans="1:10" ht="12" customHeight="1" x14ac:dyDescent="0.2">
      <c r="A16" s="23"/>
      <c r="B16" s="23"/>
      <c r="C16" s="23"/>
      <c r="D16" s="23" t="s">
        <v>11</v>
      </c>
      <c r="E16" s="26"/>
      <c r="F16" s="23"/>
      <c r="G16" s="23"/>
      <c r="H16" s="27"/>
      <c r="I16" s="28">
        <v>1000</v>
      </c>
      <c r="J16" s="23"/>
    </row>
    <row r="17" spans="1:10" ht="12" customHeight="1" x14ac:dyDescent="0.2">
      <c r="A17" s="23"/>
      <c r="B17" s="23"/>
      <c r="C17" s="23"/>
      <c r="D17" s="23"/>
      <c r="E17" s="26"/>
      <c r="F17" s="23"/>
      <c r="G17" s="23"/>
      <c r="H17" s="23"/>
      <c r="I17" s="23"/>
      <c r="J17" s="23"/>
    </row>
    <row r="18" spans="1:10" ht="12" customHeight="1" x14ac:dyDescent="0.2">
      <c r="A18" s="23"/>
      <c r="B18" s="23"/>
      <c r="C18" s="23"/>
      <c r="D18" s="23" t="s">
        <v>12</v>
      </c>
      <c r="E18" s="26"/>
      <c r="F18" s="23"/>
      <c r="G18" s="23"/>
      <c r="H18" s="23"/>
      <c r="I18" s="14">
        <v>0.5</v>
      </c>
      <c r="J18" s="23"/>
    </row>
    <row r="19" spans="1:10" ht="12" customHeight="1" x14ac:dyDescent="0.2">
      <c r="A19" s="23"/>
      <c r="B19" s="23"/>
      <c r="C19" s="23"/>
      <c r="D19" s="23"/>
      <c r="E19" s="26"/>
      <c r="F19" s="23"/>
      <c r="G19" s="23"/>
      <c r="H19" s="23"/>
      <c r="I19" s="23"/>
      <c r="J19" s="23"/>
    </row>
    <row r="20" spans="1:10" ht="12" customHeight="1" x14ac:dyDescent="0.2">
      <c r="A20" s="23"/>
      <c r="B20" s="23"/>
      <c r="C20" s="23"/>
      <c r="D20" s="23" t="s">
        <v>13</v>
      </c>
      <c r="E20" s="26"/>
      <c r="F20" s="23"/>
      <c r="G20" s="23"/>
      <c r="H20" s="23"/>
      <c r="I20" s="29">
        <v>42369</v>
      </c>
      <c r="J20" s="23"/>
    </row>
    <row r="21" spans="1:10" ht="12" customHeight="1" x14ac:dyDescent="0.2">
      <c r="A21" s="23"/>
      <c r="B21" s="23"/>
      <c r="C21" s="23"/>
      <c r="D21" s="23"/>
      <c r="E21" s="26"/>
      <c r="F21" s="23"/>
      <c r="G21" s="23"/>
      <c r="H21" s="23"/>
      <c r="I21" s="23"/>
      <c r="J21" s="23"/>
    </row>
    <row r="22" spans="1:10" ht="12" customHeight="1" x14ac:dyDescent="0.2">
      <c r="A22" s="23"/>
      <c r="B22" s="23"/>
      <c r="C22" s="23"/>
      <c r="D22" s="23" t="s">
        <v>14</v>
      </c>
      <c r="E22" s="26"/>
      <c r="F22" s="23"/>
      <c r="G22" s="23"/>
      <c r="H22" s="23"/>
      <c r="I22" s="4">
        <v>1000</v>
      </c>
      <c r="J22" s="23"/>
    </row>
    <row r="23" spans="1:10" ht="12" customHeight="1" x14ac:dyDescent="0.2">
      <c r="A23" s="23"/>
      <c r="B23" s="23"/>
      <c r="C23" s="23"/>
      <c r="D23" s="23"/>
      <c r="E23" s="26"/>
      <c r="F23" s="23"/>
      <c r="G23" s="23"/>
      <c r="H23" s="23"/>
      <c r="I23" s="23"/>
      <c r="J23" s="23"/>
    </row>
    <row r="24" spans="1:10" ht="12" customHeight="1" x14ac:dyDescent="0.2">
      <c r="A24" s="23"/>
      <c r="B24" s="23"/>
      <c r="C24" s="23"/>
      <c r="D24" s="23" t="s">
        <v>26</v>
      </c>
      <c r="E24" s="26"/>
      <c r="F24" s="23"/>
      <c r="G24" s="23"/>
      <c r="H24" s="23"/>
      <c r="I24" s="4">
        <v>-1000</v>
      </c>
      <c r="J24" s="23"/>
    </row>
    <row r="25" spans="1:10" ht="12" customHeight="1" x14ac:dyDescent="0.2">
      <c r="A25" s="23"/>
      <c r="B25" s="23"/>
      <c r="C25" s="23"/>
      <c r="D25" s="23"/>
      <c r="E25" s="26"/>
      <c r="F25" s="23"/>
      <c r="G25" s="23"/>
      <c r="H25" s="23"/>
      <c r="I25" s="23"/>
      <c r="J25" s="23"/>
    </row>
    <row r="26" spans="1:10" ht="12" customHeight="1" x14ac:dyDescent="0.2">
      <c r="A26" s="23"/>
      <c r="B26" s="23"/>
      <c r="C26" s="23"/>
      <c r="D26" s="23" t="s">
        <v>15</v>
      </c>
      <c r="E26" s="26"/>
      <c r="F26" s="23"/>
      <c r="G26" s="23"/>
      <c r="H26" s="23"/>
      <c r="I26" s="23">
        <v>1000</v>
      </c>
      <c r="J26" s="23"/>
    </row>
    <row r="27" spans="1:10" ht="12" customHeight="1" x14ac:dyDescent="0.2">
      <c r="A27" s="23"/>
      <c r="B27" s="23"/>
      <c r="C27" s="23"/>
      <c r="D27" s="23"/>
      <c r="E27" s="26"/>
      <c r="F27" s="23"/>
      <c r="G27" s="23"/>
      <c r="H27" s="23"/>
      <c r="I27" s="23"/>
      <c r="J27" s="23"/>
    </row>
    <row r="28" spans="1:10" ht="12" customHeight="1" x14ac:dyDescent="0.2">
      <c r="A28" s="23"/>
      <c r="B28" s="23"/>
      <c r="C28" s="23"/>
      <c r="D28" s="23" t="s">
        <v>16</v>
      </c>
      <c r="E28" s="26"/>
      <c r="F28" s="23"/>
      <c r="G28" s="23"/>
      <c r="H28" s="23"/>
      <c r="I28" s="17">
        <v>0.5</v>
      </c>
      <c r="J28" s="23"/>
    </row>
    <row r="29" spans="1:10" ht="12" customHeight="1" x14ac:dyDescent="0.2">
      <c r="A29" s="23"/>
      <c r="B29" s="23"/>
      <c r="C29" s="23"/>
      <c r="D29" s="23"/>
      <c r="E29" s="26"/>
      <c r="F29" s="23"/>
      <c r="G29" s="23"/>
      <c r="H29" s="23"/>
      <c r="I29" s="23"/>
      <c r="J29" s="23"/>
    </row>
    <row r="30" spans="1:10" ht="12" customHeight="1" x14ac:dyDescent="0.2">
      <c r="A30" s="23"/>
      <c r="B30" s="23"/>
      <c r="C30" s="23"/>
      <c r="D30" s="23" t="s">
        <v>28</v>
      </c>
      <c r="E30" s="26"/>
      <c r="F30" s="23"/>
      <c r="G30" s="23"/>
      <c r="H30" s="23"/>
      <c r="I30" s="25">
        <v>0</v>
      </c>
      <c r="J30" s="23"/>
    </row>
    <row r="31" spans="1:10" ht="12" customHeight="1" x14ac:dyDescent="0.2">
      <c r="A31" s="23"/>
      <c r="B31" s="23"/>
      <c r="C31" s="23"/>
      <c r="D31" s="23"/>
      <c r="E31" s="26"/>
      <c r="F31" s="23"/>
      <c r="G31" s="23"/>
      <c r="H31" s="23"/>
      <c r="I31" s="23"/>
      <c r="J31" s="23"/>
    </row>
    <row r="32" spans="1:10" ht="12" customHeight="1" x14ac:dyDescent="0.2">
      <c r="A32" s="23"/>
      <c r="B32" s="23"/>
      <c r="C32" s="23"/>
      <c r="D32" s="23" t="s">
        <v>17</v>
      </c>
      <c r="E32" s="26"/>
      <c r="F32" s="23"/>
      <c r="G32" s="23"/>
      <c r="H32" s="23"/>
      <c r="I32" s="8">
        <v>42369</v>
      </c>
      <c r="J32" s="23"/>
    </row>
    <row r="33" spans="1:10" ht="12" customHeight="1" x14ac:dyDescent="0.2">
      <c r="A33" s="23"/>
      <c r="B33" s="23"/>
      <c r="C33" s="23"/>
      <c r="D33" s="23"/>
      <c r="E33" s="26"/>
      <c r="F33" s="23"/>
      <c r="G33" s="23"/>
      <c r="H33" s="23"/>
      <c r="I33" s="23"/>
      <c r="J33" s="23"/>
    </row>
    <row r="34" spans="1:10" ht="12" customHeight="1" x14ac:dyDescent="0.2">
      <c r="A34" s="23"/>
      <c r="B34" s="23"/>
      <c r="C34" s="23"/>
      <c r="D34" s="23" t="s">
        <v>24</v>
      </c>
      <c r="E34" s="26"/>
      <c r="F34" s="23"/>
      <c r="G34" s="23"/>
      <c r="H34" s="23"/>
      <c r="I34" s="18" t="s">
        <v>25</v>
      </c>
      <c r="J34" s="23"/>
    </row>
    <row r="35" spans="1:10" ht="12" customHeight="1" x14ac:dyDescent="0.2">
      <c r="A35" s="23"/>
      <c r="B35" s="23"/>
      <c r="C35" s="23"/>
      <c r="D35" s="23"/>
      <c r="E35" s="26"/>
      <c r="F35" s="23"/>
      <c r="G35" s="23"/>
      <c r="H35" s="23"/>
      <c r="I35" s="23"/>
      <c r="J35" s="23"/>
    </row>
    <row r="36" spans="1:10" ht="12" customHeight="1" x14ac:dyDescent="0.2">
      <c r="A36" s="23"/>
      <c r="B36" s="23"/>
      <c r="C36" s="23"/>
      <c r="D36" s="23" t="s">
        <v>18</v>
      </c>
      <c r="E36" s="26"/>
      <c r="F36" s="23"/>
      <c r="G36" s="23"/>
      <c r="H36" s="23"/>
      <c r="I36" s="27" t="s">
        <v>5</v>
      </c>
      <c r="J36" s="23"/>
    </row>
    <row r="37" spans="1:10" ht="12" customHeight="1" x14ac:dyDescent="0.2">
      <c r="A37" s="23"/>
      <c r="B37" s="23"/>
      <c r="C37" s="23"/>
      <c r="D37" s="23"/>
      <c r="E37" s="26"/>
      <c r="F37" s="23"/>
      <c r="G37" s="23"/>
      <c r="H37" s="23"/>
      <c r="I37" s="23"/>
      <c r="J37" s="23"/>
    </row>
    <row r="38" spans="1:10" ht="12" customHeight="1" x14ac:dyDescent="0.2">
      <c r="A38" s="23"/>
      <c r="B38" s="23"/>
      <c r="C38" s="23"/>
      <c r="D38" s="23" t="s">
        <v>19</v>
      </c>
      <c r="E38" s="26"/>
      <c r="F38" s="23"/>
      <c r="G38" s="23"/>
      <c r="H38" s="23"/>
      <c r="I38" s="16">
        <v>1000</v>
      </c>
      <c r="J38" s="23"/>
    </row>
    <row r="39" spans="1:10" ht="12" customHeight="1" x14ac:dyDescent="0.2">
      <c r="A39" s="23"/>
      <c r="B39" s="23"/>
      <c r="C39" s="23"/>
      <c r="D39" s="23"/>
      <c r="E39" s="26"/>
      <c r="F39" s="23"/>
      <c r="G39" s="23"/>
      <c r="H39" s="23"/>
      <c r="I39" s="23"/>
      <c r="J39" s="23"/>
    </row>
    <row r="40" spans="1:10" ht="12" customHeight="1" x14ac:dyDescent="0.2">
      <c r="A40" s="23"/>
      <c r="B40" s="23"/>
      <c r="C40" s="23"/>
      <c r="D40" s="23" t="s">
        <v>20</v>
      </c>
      <c r="E40" s="26"/>
      <c r="F40" s="23"/>
      <c r="G40" s="23"/>
      <c r="H40" s="23"/>
      <c r="I40" s="7" t="s">
        <v>21</v>
      </c>
      <c r="J40" s="23"/>
    </row>
    <row r="41" spans="1:10" ht="12" customHeight="1" x14ac:dyDescent="0.2">
      <c r="A41" s="23"/>
      <c r="B41" s="23"/>
      <c r="C41" s="23"/>
      <c r="D41" s="23"/>
      <c r="E41" s="26"/>
      <c r="F41" s="23"/>
      <c r="G41" s="23"/>
      <c r="H41" s="23"/>
      <c r="I41" s="23"/>
      <c r="J41" s="23"/>
    </row>
    <row r="42" spans="1:10" ht="12" customHeight="1" x14ac:dyDescent="0.2">
      <c r="A42" s="23"/>
      <c r="B42" s="23"/>
      <c r="C42" s="23"/>
      <c r="D42" s="23" t="s">
        <v>4</v>
      </c>
      <c r="E42" s="26"/>
      <c r="F42" s="23"/>
      <c r="G42" s="23"/>
      <c r="H42" s="23"/>
      <c r="I42" s="19">
        <v>1000</v>
      </c>
      <c r="J42" s="23"/>
    </row>
    <row r="43" spans="1:10" ht="12" customHeight="1" x14ac:dyDescent="0.2">
      <c r="A43" s="23"/>
      <c r="B43" s="23"/>
      <c r="C43" s="23"/>
      <c r="D43" s="23"/>
      <c r="E43" s="26"/>
      <c r="F43" s="23"/>
      <c r="G43" s="23"/>
      <c r="H43" s="23"/>
      <c r="I43" s="23"/>
      <c r="J43" s="23"/>
    </row>
    <row r="44" spans="1:10" ht="12" customHeight="1" x14ac:dyDescent="0.25">
      <c r="A44" s="23"/>
      <c r="B44" s="23"/>
      <c r="C44" s="23"/>
      <c r="D44" s="23" t="s">
        <v>22</v>
      </c>
      <c r="E44" s="26"/>
      <c r="F44" s="23"/>
      <c r="G44" s="23"/>
      <c r="H44" s="23"/>
      <c r="I44" s="1" t="s">
        <v>21</v>
      </c>
      <c r="J44" s="23"/>
    </row>
    <row r="45" spans="1:10" ht="12" customHeight="1" x14ac:dyDescent="0.2">
      <c r="A45" s="23"/>
      <c r="B45" s="23"/>
      <c r="C45" s="23"/>
      <c r="D45" s="23"/>
      <c r="E45" s="26"/>
      <c r="F45" s="23"/>
      <c r="G45" s="23"/>
      <c r="H45" s="23"/>
      <c r="I45" s="23"/>
      <c r="J45" s="23"/>
    </row>
    <row r="46" spans="1:10" ht="12" customHeight="1" x14ac:dyDescent="0.2">
      <c r="A46" s="23"/>
      <c r="B46" s="23"/>
      <c r="C46" s="23"/>
      <c r="D46" s="23" t="s">
        <v>23</v>
      </c>
      <c r="E46" s="26"/>
      <c r="F46" s="23"/>
      <c r="G46" s="23"/>
      <c r="H46" s="23"/>
      <c r="I46" s="10" t="s">
        <v>21</v>
      </c>
      <c r="J46" s="23"/>
    </row>
    <row r="47" spans="1:10" ht="12" customHeight="1" x14ac:dyDescent="0.2">
      <c r="A47" s="23"/>
      <c r="B47" s="23"/>
      <c r="C47" s="23"/>
      <c r="D47" s="23"/>
      <c r="E47" s="23"/>
      <c r="F47" s="23"/>
      <c r="G47" s="23"/>
      <c r="H47" s="23"/>
      <c r="I47" s="23"/>
      <c r="J47" s="23"/>
    </row>
    <row r="48" spans="1:10" ht="12" customHeight="1" x14ac:dyDescent="0.2">
      <c r="A48" s="10"/>
      <c r="B48" s="10"/>
      <c r="C48" s="10" t="s">
        <v>2</v>
      </c>
      <c r="D48" s="10"/>
      <c r="E48" s="10"/>
      <c r="F48" s="10"/>
      <c r="G48" s="10"/>
      <c r="H48" s="10"/>
      <c r="I48" s="10"/>
      <c r="J48" s="10"/>
    </row>
    <row r="49" ht="12" customHeight="1" x14ac:dyDescent="0.2"/>
  </sheetData>
  <pageMargins left="0.70866141732283472" right="0.70866141732283472" top="0.74803149606299213" bottom="0.74803149606299213" header="0.31496062992125984" footer="0.31496062992125984"/>
  <pageSetup paperSize="9" fitToWidth="2" orientation="portrait" verticalDpi="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70C0"/>
    <outlinePr summaryBelow="0"/>
  </sheetPr>
  <dimension ref="A1:AW101"/>
  <sheetViews>
    <sheetView showGridLines="0" zoomScale="85" zoomScaleNormal="85" zoomScalePageLayoutView="85" workbookViewId="0">
      <pane xSplit="12" ySplit="8" topLeftCell="M27" activePane="bottomRight" state="frozen"/>
      <selection pane="topRight" activeCell="M1" sqref="M1"/>
      <selection pane="bottomLeft" activeCell="A9" sqref="A9"/>
      <selection pane="bottomRight" activeCell="N64" sqref="N64:N68"/>
    </sheetView>
  </sheetViews>
  <sheetFormatPr defaultColWidth="8.85546875" defaultRowHeight="12.75" x14ac:dyDescent="0.2"/>
  <cols>
    <col min="1" max="1" width="7.28515625" style="2" customWidth="1"/>
    <col min="2" max="2" width="4.7109375" style="2" customWidth="1"/>
    <col min="3" max="3" width="3.7109375" style="12" customWidth="1"/>
    <col min="4" max="4" width="40.7109375" style="12" customWidth="1"/>
    <col min="5" max="6" width="12.7109375" style="2" customWidth="1"/>
    <col min="7" max="7" width="3.7109375" style="2" customWidth="1"/>
    <col min="8" max="8" width="10.7109375" style="13" customWidth="1"/>
    <col min="9" max="9" width="14.7109375" style="2" customWidth="1"/>
    <col min="10" max="10" width="15.7109375" style="2" customWidth="1"/>
    <col min="11" max="11" width="3.7109375" style="2" customWidth="1"/>
    <col min="12" max="49" width="12.7109375" style="2" customWidth="1"/>
    <col min="50" max="16384" width="8.85546875" style="2"/>
  </cols>
  <sheetData>
    <row r="1" spans="1:49" ht="23.25" x14ac:dyDescent="0.35">
      <c r="A1" s="37" t="s">
        <v>50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</row>
    <row r="2" spans="1:49" s="3" customFormat="1" ht="18" customHeight="1" x14ac:dyDescent="0.25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</row>
    <row r="3" spans="1:49" ht="18" customHeight="1" x14ac:dyDescent="0.25">
      <c r="A3" s="40">
        <v>1</v>
      </c>
      <c r="B3" s="38"/>
      <c r="C3" s="41" t="s">
        <v>27</v>
      </c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</row>
    <row r="4" spans="1:49" s="4" customFormat="1" ht="12" customHeight="1" x14ac:dyDescent="0.2">
      <c r="F4" s="18"/>
      <c r="H4" s="5"/>
      <c r="I4" s="18"/>
    </row>
    <row r="5" spans="1:49" s="4" customFormat="1" ht="12" customHeight="1" x14ac:dyDescent="0.2">
      <c r="H5" s="5"/>
    </row>
    <row r="6" spans="1:49" s="4" customFormat="1" ht="12" customHeight="1" x14ac:dyDescent="0.25">
      <c r="D6" s="6"/>
      <c r="E6" s="7" t="s">
        <v>6</v>
      </c>
      <c r="H6" s="5"/>
      <c r="L6" s="8"/>
      <c r="M6" s="30">
        <v>43070</v>
      </c>
      <c r="N6" s="8">
        <f t="shared" ref="N6:O6" si="0">M7+1</f>
        <v>43101</v>
      </c>
      <c r="O6" s="20">
        <f t="shared" si="0"/>
        <v>43282</v>
      </c>
      <c r="P6" s="20">
        <f t="shared" ref="P6" si="1">O7+1</f>
        <v>43466</v>
      </c>
      <c r="Q6" s="20">
        <f t="shared" ref="Q6" si="2">P7+1</f>
        <v>43647</v>
      </c>
      <c r="R6" s="20">
        <f t="shared" ref="R6" si="3">Q7+1</f>
        <v>43831</v>
      </c>
      <c r="S6" s="20">
        <f t="shared" ref="S6" si="4">R7+1</f>
        <v>44013</v>
      </c>
      <c r="T6" s="20">
        <f t="shared" ref="T6" si="5">S7+1</f>
        <v>44197</v>
      </c>
      <c r="U6" s="20">
        <f t="shared" ref="U6" si="6">T7+1</f>
        <v>44378</v>
      </c>
      <c r="V6" s="20">
        <f t="shared" ref="V6" si="7">U7+1</f>
        <v>44562</v>
      </c>
      <c r="W6" s="20">
        <f t="shared" ref="W6" si="8">V7+1</f>
        <v>44743</v>
      </c>
      <c r="X6" s="20">
        <f t="shared" ref="X6" si="9">W7+1</f>
        <v>44927</v>
      </c>
      <c r="Y6" s="20">
        <f t="shared" ref="Y6" si="10">X7+1</f>
        <v>45108</v>
      </c>
      <c r="Z6" s="20">
        <f t="shared" ref="Z6" si="11">Y7+1</f>
        <v>45292</v>
      </c>
      <c r="AA6" s="20">
        <f t="shared" ref="AA6" si="12">Z7+1</f>
        <v>45474</v>
      </c>
      <c r="AB6" s="20">
        <f t="shared" ref="AB6" si="13">AA7+1</f>
        <v>45658</v>
      </c>
      <c r="AC6" s="20">
        <f t="shared" ref="AC6" si="14">AB7+1</f>
        <v>45839</v>
      </c>
      <c r="AD6" s="20">
        <f t="shared" ref="AD6" si="15">AC7+1</f>
        <v>46023</v>
      </c>
      <c r="AE6" s="20">
        <f t="shared" ref="AE6" si="16">AD7+1</f>
        <v>46204</v>
      </c>
      <c r="AF6" s="20">
        <f t="shared" ref="AF6" si="17">AE7+1</f>
        <v>46388</v>
      </c>
      <c r="AG6" s="20">
        <f t="shared" ref="AG6" si="18">AF7+1</f>
        <v>46569</v>
      </c>
      <c r="AH6" s="20">
        <f t="shared" ref="AH6" si="19">AG7+1</f>
        <v>46753</v>
      </c>
      <c r="AI6" s="20">
        <f t="shared" ref="AI6" si="20">AH7+1</f>
        <v>46935</v>
      </c>
      <c r="AJ6" s="20">
        <f t="shared" ref="AJ6" si="21">AI7+1</f>
        <v>47119</v>
      </c>
      <c r="AK6" s="20">
        <f t="shared" ref="AK6" si="22">AJ7+1</f>
        <v>47300</v>
      </c>
      <c r="AL6" s="20">
        <f t="shared" ref="AL6" si="23">AK7+1</f>
        <v>47484</v>
      </c>
      <c r="AM6" s="20">
        <f t="shared" ref="AM6" si="24">AL7+1</f>
        <v>47665</v>
      </c>
      <c r="AN6" s="20">
        <f t="shared" ref="AN6" si="25">AM7+1</f>
        <v>47849</v>
      </c>
      <c r="AO6" s="20">
        <f t="shared" ref="AO6" si="26">AN7+1</f>
        <v>48030</v>
      </c>
      <c r="AP6" s="20">
        <f t="shared" ref="AP6" si="27">AO7+1</f>
        <v>48214</v>
      </c>
      <c r="AQ6" s="20">
        <f t="shared" ref="AQ6" si="28">AP7+1</f>
        <v>48396</v>
      </c>
      <c r="AR6" s="20">
        <f t="shared" ref="AR6" si="29">AQ7+1</f>
        <v>48580</v>
      </c>
      <c r="AS6" s="20">
        <f t="shared" ref="AS6" si="30">AR7+1</f>
        <v>48761</v>
      </c>
      <c r="AT6" s="20">
        <f t="shared" ref="AT6" si="31">AS7+1</f>
        <v>48945</v>
      </c>
      <c r="AU6" s="20">
        <f t="shared" ref="AU6" si="32">AT7+1</f>
        <v>49126</v>
      </c>
      <c r="AV6" s="20">
        <f t="shared" ref="AV6" si="33">AU7+1</f>
        <v>49310</v>
      </c>
      <c r="AW6" s="20">
        <f t="shared" ref="AW6" si="34">AV7+1</f>
        <v>49491</v>
      </c>
    </row>
    <row r="7" spans="1:49" s="4" customFormat="1" ht="12" customHeight="1" x14ac:dyDescent="0.25">
      <c r="D7" s="6"/>
      <c r="E7" s="7" t="s">
        <v>7</v>
      </c>
      <c r="H7" s="5" t="s">
        <v>0</v>
      </c>
      <c r="J7" s="4" t="s">
        <v>1</v>
      </c>
      <c r="L7" s="8"/>
      <c r="M7" s="30">
        <f>EOMONTH(M6,0)</f>
        <v>43100</v>
      </c>
      <c r="N7" s="8">
        <f>EOMONTH(N6,5)</f>
        <v>43281</v>
      </c>
      <c r="O7" s="8">
        <f t="shared" ref="O7:AW7" si="35">EOMONTH(O6,5)</f>
        <v>43465</v>
      </c>
      <c r="P7" s="8">
        <f t="shared" si="35"/>
        <v>43646</v>
      </c>
      <c r="Q7" s="8">
        <f t="shared" si="35"/>
        <v>43830</v>
      </c>
      <c r="R7" s="8">
        <f t="shared" si="35"/>
        <v>44012</v>
      </c>
      <c r="S7" s="8">
        <f t="shared" si="35"/>
        <v>44196</v>
      </c>
      <c r="T7" s="8">
        <f t="shared" si="35"/>
        <v>44377</v>
      </c>
      <c r="U7" s="8">
        <f t="shared" si="35"/>
        <v>44561</v>
      </c>
      <c r="V7" s="8">
        <f t="shared" si="35"/>
        <v>44742</v>
      </c>
      <c r="W7" s="8">
        <f t="shared" si="35"/>
        <v>44926</v>
      </c>
      <c r="X7" s="8">
        <f t="shared" si="35"/>
        <v>45107</v>
      </c>
      <c r="Y7" s="8">
        <f t="shared" si="35"/>
        <v>45291</v>
      </c>
      <c r="Z7" s="8">
        <f t="shared" si="35"/>
        <v>45473</v>
      </c>
      <c r="AA7" s="8">
        <f t="shared" si="35"/>
        <v>45657</v>
      </c>
      <c r="AB7" s="8">
        <f t="shared" si="35"/>
        <v>45838</v>
      </c>
      <c r="AC7" s="8">
        <f t="shared" si="35"/>
        <v>46022</v>
      </c>
      <c r="AD7" s="8">
        <f t="shared" si="35"/>
        <v>46203</v>
      </c>
      <c r="AE7" s="8">
        <f t="shared" si="35"/>
        <v>46387</v>
      </c>
      <c r="AF7" s="8">
        <f t="shared" si="35"/>
        <v>46568</v>
      </c>
      <c r="AG7" s="8">
        <f t="shared" si="35"/>
        <v>46752</v>
      </c>
      <c r="AH7" s="8">
        <f t="shared" si="35"/>
        <v>46934</v>
      </c>
      <c r="AI7" s="8">
        <f t="shared" si="35"/>
        <v>47118</v>
      </c>
      <c r="AJ7" s="8">
        <f t="shared" si="35"/>
        <v>47299</v>
      </c>
      <c r="AK7" s="8">
        <f t="shared" si="35"/>
        <v>47483</v>
      </c>
      <c r="AL7" s="8">
        <f t="shared" si="35"/>
        <v>47664</v>
      </c>
      <c r="AM7" s="8">
        <f t="shared" si="35"/>
        <v>47848</v>
      </c>
      <c r="AN7" s="8">
        <f t="shared" si="35"/>
        <v>48029</v>
      </c>
      <c r="AO7" s="8">
        <f t="shared" si="35"/>
        <v>48213</v>
      </c>
      <c r="AP7" s="8">
        <f t="shared" si="35"/>
        <v>48395</v>
      </c>
      <c r="AQ7" s="8">
        <f t="shared" si="35"/>
        <v>48579</v>
      </c>
      <c r="AR7" s="8">
        <f t="shared" si="35"/>
        <v>48760</v>
      </c>
      <c r="AS7" s="8">
        <f t="shared" si="35"/>
        <v>48944</v>
      </c>
      <c r="AT7" s="8">
        <f t="shared" si="35"/>
        <v>49125</v>
      </c>
      <c r="AU7" s="8">
        <f t="shared" si="35"/>
        <v>49309</v>
      </c>
      <c r="AV7" s="8">
        <f t="shared" si="35"/>
        <v>49490</v>
      </c>
      <c r="AW7" s="8">
        <f t="shared" si="35"/>
        <v>49674</v>
      </c>
    </row>
    <row r="8" spans="1:49" s="4" customFormat="1" ht="12" customHeight="1" x14ac:dyDescent="0.2">
      <c r="E8" s="7"/>
      <c r="H8" s="5"/>
      <c r="O8" s="9"/>
    </row>
    <row r="9" spans="1:49" s="4" customFormat="1" ht="12" customHeight="1" x14ac:dyDescent="0.2">
      <c r="E9" s="7"/>
      <c r="H9" s="5"/>
      <c r="O9" s="9"/>
    </row>
    <row r="10" spans="1:49" s="4" customFormat="1" ht="12" customHeight="1" x14ac:dyDescent="0.2">
      <c r="E10" s="7"/>
      <c r="H10" s="5"/>
      <c r="L10" s="15"/>
      <c r="M10" s="15"/>
      <c r="N10" s="15"/>
      <c r="O10" s="21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</row>
    <row r="11" spans="1:49" ht="12" customHeight="1" x14ac:dyDescent="0.2">
      <c r="A11" s="10">
        <f>MAX(A$3:A10)+0.01</f>
        <v>1.01</v>
      </c>
      <c r="B11" s="10"/>
      <c r="C11" s="10" t="s">
        <v>31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</row>
    <row r="12" spans="1:49" ht="12" customHeight="1" x14ac:dyDescent="0.2">
      <c r="A12" s="4"/>
      <c r="B12" s="4"/>
      <c r="C12" s="4"/>
      <c r="D12" s="4"/>
      <c r="E12" s="4"/>
      <c r="F12" s="4"/>
      <c r="G12" s="4"/>
      <c r="H12" s="5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</row>
    <row r="13" spans="1:49" x14ac:dyDescent="0.2">
      <c r="A13" s="4"/>
      <c r="B13" s="4"/>
      <c r="C13" s="4"/>
      <c r="D13" s="4" t="s">
        <v>37</v>
      </c>
      <c r="E13" s="4"/>
      <c r="F13" s="4"/>
      <c r="G13" s="4"/>
      <c r="H13" s="5" t="s">
        <v>5</v>
      </c>
      <c r="I13" s="28">
        <v>10000000</v>
      </c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</row>
    <row r="14" spans="1:49" x14ac:dyDescent="0.2">
      <c r="A14" s="4"/>
      <c r="B14" s="4"/>
      <c r="C14" s="7"/>
      <c r="D14" s="4"/>
      <c r="E14" s="4"/>
      <c r="F14" s="4"/>
      <c r="G14" s="4"/>
      <c r="H14" s="5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</row>
    <row r="15" spans="1:49" s="11" customFormat="1" x14ac:dyDescent="0.2">
      <c r="A15" s="9"/>
      <c r="B15" s="9"/>
      <c r="C15" s="32"/>
      <c r="D15" s="9" t="s">
        <v>40</v>
      </c>
      <c r="E15" s="9"/>
      <c r="F15" s="9"/>
      <c r="G15" s="9"/>
      <c r="H15" s="5" t="s">
        <v>29</v>
      </c>
      <c r="I15" s="29">
        <v>45291</v>
      </c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</row>
    <row r="16" spans="1:49" x14ac:dyDescent="0.2">
      <c r="A16" s="4"/>
      <c r="B16" s="4"/>
      <c r="C16" s="4"/>
      <c r="D16" s="4"/>
      <c r="E16" s="4"/>
      <c r="F16" s="4"/>
      <c r="G16" s="4"/>
      <c r="H16" s="5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</row>
    <row r="17" spans="1:49" x14ac:dyDescent="0.2">
      <c r="A17" s="4"/>
      <c r="B17" s="4"/>
      <c r="C17" s="4"/>
      <c r="D17" s="4" t="s">
        <v>71</v>
      </c>
      <c r="E17" s="4"/>
      <c r="F17" s="4"/>
      <c r="G17" s="4"/>
      <c r="H17" s="5" t="s">
        <v>72</v>
      </c>
      <c r="I17" s="4">
        <f>YEARFRAC(N6,I15)</f>
        <v>6</v>
      </c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</row>
    <row r="18" spans="1:49" x14ac:dyDescent="0.2">
      <c r="A18" s="4"/>
      <c r="B18" s="4"/>
      <c r="C18" s="4"/>
      <c r="D18" s="4"/>
      <c r="E18" s="4"/>
      <c r="F18" s="4"/>
      <c r="G18" s="4"/>
      <c r="H18" s="5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</row>
    <row r="19" spans="1:49" x14ac:dyDescent="0.2">
      <c r="A19" s="4"/>
      <c r="B19" s="4"/>
      <c r="C19" s="36" t="s">
        <v>39</v>
      </c>
      <c r="D19" s="4"/>
      <c r="E19" s="35" t="s">
        <v>47</v>
      </c>
      <c r="F19" s="35" t="s">
        <v>48</v>
      </c>
      <c r="G19" s="35"/>
      <c r="H19" s="35"/>
      <c r="I19" s="35" t="s">
        <v>49</v>
      </c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</row>
    <row r="20" spans="1:49" x14ac:dyDescent="0.2">
      <c r="A20" s="4"/>
      <c r="B20" s="4"/>
      <c r="C20" s="4"/>
      <c r="D20" s="4"/>
      <c r="E20" s="5" t="s">
        <v>29</v>
      </c>
      <c r="F20" s="5" t="s">
        <v>29</v>
      </c>
      <c r="G20" s="5"/>
      <c r="H20" s="5"/>
      <c r="I20" s="5" t="s">
        <v>66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</row>
    <row r="21" spans="1:49" x14ac:dyDescent="0.2">
      <c r="A21" s="4"/>
      <c r="B21" s="4"/>
      <c r="C21" s="4"/>
      <c r="D21" s="4"/>
      <c r="E21" s="4"/>
      <c r="F21" s="4"/>
      <c r="G21" s="4"/>
      <c r="H21" s="5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</row>
    <row r="22" spans="1:49" x14ac:dyDescent="0.2">
      <c r="A22" s="4"/>
      <c r="B22" s="4"/>
      <c r="C22" s="4"/>
      <c r="D22" s="4" t="s">
        <v>54</v>
      </c>
      <c r="E22" s="29">
        <v>43101</v>
      </c>
      <c r="F22" s="29">
        <v>43813</v>
      </c>
      <c r="G22" s="4"/>
      <c r="H22" s="5"/>
      <c r="I22" s="14">
        <v>4.3499999999999997E-2</v>
      </c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</row>
    <row r="23" spans="1:49" x14ac:dyDescent="0.2">
      <c r="A23" s="4"/>
      <c r="B23" s="4"/>
      <c r="C23" s="4"/>
      <c r="D23" s="4" t="s">
        <v>51</v>
      </c>
      <c r="E23" s="29">
        <v>43814</v>
      </c>
      <c r="F23" s="29">
        <v>44290</v>
      </c>
      <c r="G23" s="4"/>
      <c r="H23" s="5"/>
      <c r="I23" s="14">
        <v>5.5E-2</v>
      </c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</row>
    <row r="24" spans="1:49" x14ac:dyDescent="0.2">
      <c r="A24" s="4"/>
      <c r="B24" s="4"/>
      <c r="C24" s="4"/>
      <c r="D24" s="4" t="s">
        <v>52</v>
      </c>
      <c r="E24" s="29">
        <v>44291</v>
      </c>
      <c r="F24" s="29">
        <v>45223</v>
      </c>
      <c r="G24" s="4"/>
      <c r="H24" s="5"/>
      <c r="I24" s="14">
        <v>5.8000000000000003E-2</v>
      </c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</row>
    <row r="25" spans="1:49" x14ac:dyDescent="0.2">
      <c r="A25" s="4"/>
      <c r="B25" s="4"/>
      <c r="C25" s="4"/>
      <c r="D25" s="4" t="s">
        <v>53</v>
      </c>
      <c r="E25" s="29">
        <v>45224</v>
      </c>
      <c r="F25" s="29">
        <v>45291</v>
      </c>
      <c r="G25" s="4"/>
      <c r="H25" s="5"/>
      <c r="I25" s="14">
        <v>6.2E-2</v>
      </c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</row>
    <row r="26" spans="1:49" x14ac:dyDescent="0.2">
      <c r="A26" s="4"/>
      <c r="B26" s="4"/>
      <c r="C26" s="4"/>
      <c r="D26" s="4"/>
      <c r="E26" s="4"/>
      <c r="F26" s="4"/>
      <c r="G26" s="4"/>
      <c r="H26" s="5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</row>
    <row r="27" spans="1:49" x14ac:dyDescent="0.2">
      <c r="A27" s="4"/>
      <c r="B27" s="4"/>
      <c r="C27" s="4"/>
      <c r="D27" s="4"/>
      <c r="E27" s="4"/>
      <c r="F27" s="4"/>
      <c r="G27" s="4"/>
      <c r="H27" s="5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</row>
    <row r="28" spans="1:49" ht="12" customHeight="1" x14ac:dyDescent="0.2">
      <c r="A28" s="10">
        <f>MAX(A$3:A27)+0.01</f>
        <v>1.02</v>
      </c>
      <c r="B28" s="10"/>
      <c r="C28" s="10" t="s">
        <v>32</v>
      </c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</row>
    <row r="29" spans="1:49" x14ac:dyDescent="0.2">
      <c r="A29" s="4"/>
      <c r="B29" s="4"/>
      <c r="C29" s="4"/>
      <c r="D29" s="4"/>
      <c r="E29" s="4"/>
      <c r="F29" s="4"/>
      <c r="G29" s="4"/>
      <c r="H29" s="5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</row>
    <row r="30" spans="1:49" x14ac:dyDescent="0.2">
      <c r="A30" s="4"/>
      <c r="B30" s="4"/>
      <c r="C30" s="4"/>
      <c r="D30" s="4" t="s">
        <v>37</v>
      </c>
      <c r="E30" s="4"/>
      <c r="F30" s="4"/>
      <c r="G30" s="4"/>
      <c r="H30" s="5" t="s">
        <v>5</v>
      </c>
      <c r="I30" s="28">
        <v>10000000</v>
      </c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</row>
    <row r="31" spans="1:49" x14ac:dyDescent="0.2">
      <c r="A31" s="4"/>
      <c r="B31" s="4"/>
      <c r="C31" s="7"/>
      <c r="D31" s="4"/>
      <c r="E31" s="4"/>
      <c r="F31" s="4"/>
      <c r="G31" s="4"/>
      <c r="H31" s="5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</row>
    <row r="32" spans="1:49" x14ac:dyDescent="0.2">
      <c r="A32" s="4"/>
      <c r="B32" s="4"/>
      <c r="C32" s="7" t="s">
        <v>38</v>
      </c>
      <c r="D32" s="4"/>
      <c r="E32" s="4"/>
      <c r="F32" s="4"/>
      <c r="G32" s="4"/>
      <c r="H32" s="5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</row>
    <row r="33" spans="1:49" s="11" customFormat="1" x14ac:dyDescent="0.2">
      <c r="A33" s="9"/>
      <c r="B33" s="9"/>
      <c r="C33" s="32"/>
      <c r="D33" s="9" t="s">
        <v>55</v>
      </c>
      <c r="E33" s="9"/>
      <c r="F33" s="9"/>
      <c r="G33" s="9"/>
      <c r="H33" s="5" t="s">
        <v>29</v>
      </c>
      <c r="I33" s="29">
        <v>45473</v>
      </c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</row>
    <row r="34" spans="1:49" s="11" customFormat="1" x14ac:dyDescent="0.2">
      <c r="A34" s="9"/>
      <c r="B34" s="9"/>
      <c r="C34" s="32"/>
      <c r="D34" s="9" t="s">
        <v>56</v>
      </c>
      <c r="E34" s="9"/>
      <c r="F34" s="9"/>
      <c r="G34" s="9"/>
      <c r="H34" s="5" t="s">
        <v>5</v>
      </c>
      <c r="I34" s="28">
        <v>1000000</v>
      </c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</row>
    <row r="35" spans="1:49" x14ac:dyDescent="0.2">
      <c r="A35" s="4"/>
      <c r="B35" s="4"/>
      <c r="C35" s="7"/>
      <c r="D35" s="4"/>
      <c r="E35" s="4"/>
      <c r="F35" s="4"/>
      <c r="G35" s="4"/>
      <c r="H35" s="5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</row>
    <row r="36" spans="1:49" x14ac:dyDescent="0.2">
      <c r="A36" s="4"/>
      <c r="B36" s="4"/>
      <c r="C36" s="7" t="s">
        <v>39</v>
      </c>
      <c r="D36" s="4"/>
      <c r="E36" s="4"/>
      <c r="F36" s="4"/>
      <c r="G36" s="4"/>
      <c r="H36" s="5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</row>
    <row r="37" spans="1:49" x14ac:dyDescent="0.2">
      <c r="A37" s="4"/>
      <c r="B37" s="4"/>
      <c r="C37" s="7"/>
      <c r="D37" s="9" t="s">
        <v>57</v>
      </c>
      <c r="E37" s="9"/>
      <c r="F37" s="9"/>
      <c r="G37" s="9"/>
      <c r="H37" s="5" t="s">
        <v>29</v>
      </c>
      <c r="I37" s="29">
        <v>45291</v>
      </c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</row>
    <row r="38" spans="1:49" x14ac:dyDescent="0.2">
      <c r="A38" s="4"/>
      <c r="B38" s="4"/>
      <c r="C38" s="4"/>
      <c r="D38" s="4" t="s">
        <v>36</v>
      </c>
      <c r="E38" s="4"/>
      <c r="F38" s="4"/>
      <c r="G38" s="4"/>
      <c r="H38" s="5" t="s">
        <v>66</v>
      </c>
      <c r="I38" s="14">
        <v>0.06</v>
      </c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</row>
    <row r="39" spans="1:49" x14ac:dyDescent="0.2">
      <c r="A39" s="4"/>
      <c r="B39" s="4"/>
      <c r="C39" s="7"/>
      <c r="D39" s="4"/>
      <c r="E39" s="4"/>
      <c r="F39" s="4"/>
      <c r="G39" s="4"/>
      <c r="H39" s="5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</row>
    <row r="40" spans="1:49" ht="12" customHeight="1" x14ac:dyDescent="0.2">
      <c r="A40" s="10">
        <f>MAX(A$3:A39)+0.01</f>
        <v>1.03</v>
      </c>
      <c r="B40" s="10"/>
      <c r="C40" s="10" t="s">
        <v>33</v>
      </c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</row>
    <row r="41" spans="1:49" x14ac:dyDescent="0.2">
      <c r="A41" s="4"/>
      <c r="B41" s="4"/>
      <c r="C41" s="7"/>
      <c r="D41" s="4"/>
      <c r="E41" s="4"/>
      <c r="F41" s="4"/>
      <c r="G41" s="4"/>
      <c r="H41" s="5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</row>
    <row r="42" spans="1:49" x14ac:dyDescent="0.2">
      <c r="A42" s="4"/>
      <c r="B42" s="4"/>
      <c r="C42" s="33" t="s">
        <v>41</v>
      </c>
      <c r="D42" s="4"/>
      <c r="E42" s="4"/>
      <c r="F42" s="4"/>
      <c r="G42" s="4"/>
      <c r="H42" s="5" t="s">
        <v>42</v>
      </c>
      <c r="I42" s="22">
        <v>6</v>
      </c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</row>
    <row r="43" spans="1:49" x14ac:dyDescent="0.2">
      <c r="A43" s="4"/>
      <c r="B43" s="4"/>
      <c r="C43" s="4"/>
      <c r="D43" s="4"/>
      <c r="E43" s="4"/>
      <c r="F43" s="4"/>
      <c r="G43" s="4"/>
      <c r="H43" s="5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</row>
    <row r="44" spans="1:49" x14ac:dyDescent="0.2">
      <c r="A44" s="4"/>
      <c r="B44" s="4"/>
      <c r="C44" s="4" t="s">
        <v>43</v>
      </c>
      <c r="D44" s="4"/>
      <c r="E44" s="4"/>
      <c r="F44" s="4"/>
      <c r="G44" s="4"/>
      <c r="H44" s="5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</row>
    <row r="45" spans="1:49" x14ac:dyDescent="0.2">
      <c r="A45" s="4"/>
      <c r="B45" s="4"/>
      <c r="C45" s="4"/>
      <c r="D45" s="4" t="s">
        <v>58</v>
      </c>
      <c r="E45" s="4"/>
      <c r="F45" s="4"/>
      <c r="G45" s="4"/>
      <c r="H45" s="5" t="s">
        <v>3</v>
      </c>
      <c r="I45" s="14">
        <v>1</v>
      </c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</row>
    <row r="46" spans="1:49" x14ac:dyDescent="0.2">
      <c r="A46" s="4"/>
      <c r="B46" s="4"/>
      <c r="C46" s="4"/>
      <c r="D46" s="4" t="s">
        <v>59</v>
      </c>
      <c r="E46" s="4"/>
      <c r="F46" s="4"/>
      <c r="G46" s="4"/>
      <c r="H46" s="5" t="s">
        <v>3</v>
      </c>
      <c r="I46" s="14">
        <v>0.66</v>
      </c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</row>
    <row r="47" spans="1:49" x14ac:dyDescent="0.2">
      <c r="A47" s="4"/>
      <c r="B47" s="4"/>
      <c r="C47" s="4"/>
      <c r="D47" s="4" t="s">
        <v>60</v>
      </c>
      <c r="E47" s="4"/>
      <c r="F47" s="4"/>
      <c r="G47" s="4"/>
      <c r="H47" s="5" t="s">
        <v>3</v>
      </c>
      <c r="I47" s="14">
        <v>0.33</v>
      </c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</row>
    <row r="48" spans="1:49" x14ac:dyDescent="0.2">
      <c r="A48" s="4"/>
      <c r="B48" s="4"/>
      <c r="C48" s="4"/>
      <c r="D48" s="4"/>
      <c r="E48" s="4"/>
      <c r="F48" s="4"/>
      <c r="G48" s="4"/>
      <c r="H48" s="5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</row>
    <row r="49" spans="1:49" x14ac:dyDescent="0.2">
      <c r="A49" s="4"/>
      <c r="B49" s="4"/>
      <c r="C49" s="4" t="s">
        <v>44</v>
      </c>
      <c r="D49" s="4"/>
      <c r="E49" s="4"/>
      <c r="F49" s="4"/>
      <c r="G49" s="4"/>
      <c r="H49" s="5" t="s">
        <v>45</v>
      </c>
      <c r="I49" s="4"/>
      <c r="J49" s="4"/>
      <c r="K49" s="4"/>
      <c r="L49" s="4"/>
      <c r="M49" s="4"/>
      <c r="N49" s="28">
        <v>73092.097926399772</v>
      </c>
      <c r="O49" s="28">
        <v>26820.567132103701</v>
      </c>
      <c r="P49" s="28">
        <v>8703.4149164784794</v>
      </c>
      <c r="Q49" s="28">
        <v>95829.487980727208</v>
      </c>
      <c r="R49" s="28">
        <v>55271.29321111428</v>
      </c>
      <c r="S49" s="28">
        <v>33716.89319239687</v>
      </c>
      <c r="T49" s="28">
        <v>23495.810908215943</v>
      </c>
      <c r="U49" s="28">
        <v>49706.545477399246</v>
      </c>
      <c r="V49" s="28">
        <v>4413.1530848475986</v>
      </c>
      <c r="W49" s="28">
        <v>58479.120545451435</v>
      </c>
      <c r="X49" s="28">
        <v>54721.725076477109</v>
      </c>
      <c r="Y49" s="28">
        <v>73752.41742634523</v>
      </c>
      <c r="Z49" s="28">
        <v>7935.6963672138845</v>
      </c>
      <c r="AA49" s="28">
        <v>49279.50498107708</v>
      </c>
      <c r="AB49" s="28">
        <v>87670.468925705325</v>
      </c>
      <c r="AC49" s="28">
        <v>9586.6164638928276</v>
      </c>
      <c r="AD49" s="28">
        <v>80961.830996807475</v>
      </c>
      <c r="AE49" s="28">
        <v>91064.353672276673</v>
      </c>
      <c r="AF49" s="28">
        <v>65837.333632894617</v>
      </c>
      <c r="AG49" s="28">
        <v>11925.239216300331</v>
      </c>
      <c r="AH49" s="28">
        <v>74666.540566042182</v>
      </c>
      <c r="AI49" s="28">
        <v>92820.364831464802</v>
      </c>
      <c r="AJ49" s="28">
        <v>50698.87512938874</v>
      </c>
      <c r="AK49" s="28">
        <v>67231.205074776357</v>
      </c>
      <c r="AL49" s="28">
        <v>30120.496947803975</v>
      </c>
      <c r="AM49" s="28">
        <v>24843.132594042072</v>
      </c>
      <c r="AN49" s="28">
        <v>88616.896163363373</v>
      </c>
      <c r="AO49" s="28">
        <v>69638.431380062699</v>
      </c>
      <c r="AP49" s="28">
        <v>12577.035504995481</v>
      </c>
      <c r="AQ49" s="28">
        <v>52377.857345159064</v>
      </c>
      <c r="AR49" s="28">
        <v>0</v>
      </c>
      <c r="AS49" s="28">
        <v>0</v>
      </c>
      <c r="AT49" s="28">
        <v>0</v>
      </c>
      <c r="AU49" s="28">
        <v>0</v>
      </c>
      <c r="AV49" s="28">
        <v>0</v>
      </c>
      <c r="AW49" s="28">
        <v>0</v>
      </c>
    </row>
    <row r="50" spans="1:49" x14ac:dyDescent="0.2">
      <c r="A50" s="4"/>
      <c r="B50" s="4"/>
      <c r="C50" s="4"/>
      <c r="D50" s="4"/>
      <c r="E50" s="4"/>
      <c r="F50" s="4"/>
      <c r="G50" s="4"/>
      <c r="H50" s="5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</row>
    <row r="51" spans="1:49" ht="12" customHeight="1" x14ac:dyDescent="0.2">
      <c r="A51" s="10">
        <f>MAX(A$3:A43)+0.01</f>
        <v>1.04</v>
      </c>
      <c r="B51" s="10"/>
      <c r="C51" s="10" t="s">
        <v>34</v>
      </c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</row>
    <row r="52" spans="1:49" x14ac:dyDescent="0.2">
      <c r="A52" s="4"/>
      <c r="B52" s="4"/>
      <c r="C52" s="7"/>
      <c r="D52" s="4"/>
      <c r="E52" s="4"/>
      <c r="F52" s="4"/>
      <c r="G52" s="4"/>
      <c r="H52" s="5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</row>
    <row r="53" spans="1:49" x14ac:dyDescent="0.2">
      <c r="A53" s="4"/>
      <c r="B53" s="4"/>
      <c r="C53" s="4" t="s">
        <v>37</v>
      </c>
      <c r="D53" s="4"/>
      <c r="E53" s="4"/>
      <c r="F53" s="4"/>
      <c r="G53" s="4"/>
      <c r="H53" s="5" t="s">
        <v>5</v>
      </c>
      <c r="I53" s="28">
        <v>3000000</v>
      </c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</row>
    <row r="54" spans="1:49" x14ac:dyDescent="0.2">
      <c r="A54" s="4"/>
      <c r="B54" s="4"/>
      <c r="C54" s="4"/>
      <c r="D54" s="4"/>
      <c r="E54" s="4"/>
      <c r="F54" s="4"/>
      <c r="G54" s="4"/>
      <c r="H54" s="5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</row>
    <row r="55" spans="1:49" x14ac:dyDescent="0.2">
      <c r="A55" s="4"/>
      <c r="B55" s="4"/>
      <c r="C55" s="4" t="s">
        <v>36</v>
      </c>
      <c r="D55" s="4"/>
      <c r="E55" s="4"/>
      <c r="F55" s="4"/>
      <c r="G55" s="4"/>
      <c r="H55" s="5" t="s">
        <v>66</v>
      </c>
      <c r="I55" s="14">
        <v>0.09</v>
      </c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</row>
    <row r="56" spans="1:49" x14ac:dyDescent="0.2">
      <c r="A56" s="4"/>
      <c r="B56" s="4"/>
      <c r="C56" s="4"/>
      <c r="D56" s="4"/>
      <c r="E56" s="4"/>
      <c r="F56" s="4"/>
      <c r="G56" s="4"/>
      <c r="H56" s="5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</row>
    <row r="57" spans="1:49" x14ac:dyDescent="0.2">
      <c r="A57" s="4"/>
      <c r="B57" s="4"/>
      <c r="C57" s="4" t="s">
        <v>46</v>
      </c>
      <c r="D57" s="4"/>
      <c r="E57" s="4"/>
      <c r="F57" s="4"/>
      <c r="G57" s="4"/>
      <c r="H57" s="5" t="s">
        <v>29</v>
      </c>
      <c r="I57" s="29">
        <v>47848</v>
      </c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</row>
    <row r="58" spans="1:49" x14ac:dyDescent="0.2">
      <c r="A58" s="4"/>
      <c r="B58" s="4"/>
      <c r="C58" s="4"/>
      <c r="D58" s="4"/>
      <c r="E58" s="4"/>
      <c r="F58" s="4"/>
      <c r="G58" s="4"/>
      <c r="H58" s="5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</row>
    <row r="59" spans="1:49" x14ac:dyDescent="0.2">
      <c r="A59" s="4"/>
      <c r="B59" s="4"/>
      <c r="C59" s="4" t="s">
        <v>87</v>
      </c>
      <c r="D59" s="2"/>
      <c r="E59" s="4"/>
      <c r="F59" s="4"/>
      <c r="G59" s="4"/>
      <c r="H59" s="5" t="s">
        <v>72</v>
      </c>
      <c r="I59" s="4">
        <f>YEARFRAC(N6,I57)</f>
        <v>13</v>
      </c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</row>
    <row r="60" spans="1:49" x14ac:dyDescent="0.2">
      <c r="A60" s="4"/>
      <c r="B60" s="4"/>
      <c r="C60" s="4"/>
      <c r="D60" s="4"/>
      <c r="E60" s="4"/>
      <c r="F60" s="4"/>
      <c r="G60" s="4"/>
      <c r="H60" s="5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</row>
    <row r="61" spans="1:49" ht="12" customHeight="1" x14ac:dyDescent="0.2">
      <c r="A61" s="10">
        <f>MAX(A$3:A53)+0.01</f>
        <v>1.05</v>
      </c>
      <c r="B61" s="10"/>
      <c r="C61" s="10" t="s">
        <v>35</v>
      </c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</row>
    <row r="62" spans="1:49" x14ac:dyDescent="0.2">
      <c r="A62" s="4"/>
      <c r="B62" s="4"/>
      <c r="C62" s="7"/>
      <c r="D62" s="4"/>
      <c r="E62" s="4"/>
      <c r="F62" s="4"/>
      <c r="G62" s="4"/>
      <c r="H62" s="5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</row>
    <row r="63" spans="1:49" x14ac:dyDescent="0.2">
      <c r="A63" s="4"/>
      <c r="B63" s="4"/>
      <c r="C63" s="4" t="s">
        <v>35</v>
      </c>
      <c r="D63" s="4"/>
      <c r="E63" s="4"/>
      <c r="F63" s="4"/>
      <c r="G63" s="4"/>
      <c r="H63" s="5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</row>
    <row r="64" spans="1:49" x14ac:dyDescent="0.2">
      <c r="A64" s="4"/>
      <c r="B64" s="4"/>
      <c r="C64" s="4"/>
      <c r="D64" s="4" t="s">
        <v>61</v>
      </c>
      <c r="E64" s="4"/>
      <c r="F64" s="4"/>
      <c r="G64" s="4"/>
      <c r="H64" s="5" t="s">
        <v>45</v>
      </c>
      <c r="I64" s="4"/>
      <c r="J64" s="4"/>
      <c r="K64" s="4"/>
      <c r="L64" s="34"/>
      <c r="M64" s="4"/>
      <c r="N64" s="28">
        <v>1193084.5839555846</v>
      </c>
      <c r="O64" s="28">
        <v>1280899.3484749948</v>
      </c>
      <c r="P64" s="28">
        <v>1237461.5561064575</v>
      </c>
      <c r="Q64" s="28">
        <v>1181674.7928202343</v>
      </c>
      <c r="R64" s="28">
        <v>1187108.2130608882</v>
      </c>
      <c r="S64" s="28">
        <v>1207601.4330362824</v>
      </c>
      <c r="T64" s="28">
        <v>1170681.5042149932</v>
      </c>
      <c r="U64" s="28">
        <v>1182884.7987555645</v>
      </c>
      <c r="V64" s="28">
        <v>1153305.2564739441</v>
      </c>
      <c r="W64" s="28">
        <v>1100499.9034176273</v>
      </c>
      <c r="X64" s="28">
        <v>1105157.8017220697</v>
      </c>
      <c r="Y64" s="28">
        <v>1616770.0407034103</v>
      </c>
      <c r="Z64" s="28">
        <v>1713948.721569852</v>
      </c>
      <c r="AA64" s="28">
        <v>1573108.9147265651</v>
      </c>
      <c r="AB64" s="28">
        <v>1559993.9216692278</v>
      </c>
      <c r="AC64" s="28">
        <v>1591703.0918475748</v>
      </c>
      <c r="AD64" s="28">
        <v>1467319.8935123894</v>
      </c>
      <c r="AE64" s="28">
        <v>1451971.811436218</v>
      </c>
      <c r="AF64" s="28">
        <v>1435034.5963928928</v>
      </c>
      <c r="AG64" s="28">
        <v>1476460.1262816601</v>
      </c>
      <c r="AH64" s="28">
        <v>1379371.05111941</v>
      </c>
      <c r="AI64" s="28">
        <v>1304179.6397521265</v>
      </c>
      <c r="AJ64" s="28">
        <v>1323636.1917217178</v>
      </c>
      <c r="AK64" s="28">
        <v>1265138.089827525</v>
      </c>
      <c r="AL64" s="28">
        <v>1248369.6946486819</v>
      </c>
      <c r="AM64" s="28">
        <v>505444.79650658526</v>
      </c>
      <c r="AN64" s="28">
        <v>-57091.626415497347</v>
      </c>
      <c r="AO64" s="28">
        <v>-31203.811956714235</v>
      </c>
      <c r="AP64" s="28">
        <v>-8819.3148693493731</v>
      </c>
      <c r="AQ64" s="28">
        <v>-46128.301915895063</v>
      </c>
      <c r="AR64" s="28">
        <v>8245.3160302941105</v>
      </c>
      <c r="AS64" s="28">
        <v>25782.665514555159</v>
      </c>
      <c r="AT64" s="28">
        <v>34752.991114661578</v>
      </c>
      <c r="AU64" s="28">
        <v>32998.080163970997</v>
      </c>
      <c r="AV64" s="28">
        <v>42297.494895356744</v>
      </c>
      <c r="AW64" s="28">
        <v>40214.703525902027</v>
      </c>
    </row>
    <row r="65" spans="1:49" x14ac:dyDescent="0.2">
      <c r="A65" s="4"/>
      <c r="B65" s="4"/>
      <c r="C65" s="4"/>
      <c r="D65" s="4" t="s">
        <v>62</v>
      </c>
      <c r="E65" s="4"/>
      <c r="F65" s="4"/>
      <c r="G65" s="4"/>
      <c r="H65" s="5" t="s">
        <v>45</v>
      </c>
      <c r="I65" s="4"/>
      <c r="J65" s="4"/>
      <c r="K65" s="4"/>
      <c r="L65" s="34"/>
      <c r="M65" s="4"/>
      <c r="N65" s="28">
        <v>1180270.5100223545</v>
      </c>
      <c r="O65" s="28">
        <v>1275727.9518326232</v>
      </c>
      <c r="P65" s="28">
        <v>1221797.6980047529</v>
      </c>
      <c r="Q65" s="28">
        <v>1167161.3141350483</v>
      </c>
      <c r="R65" s="28">
        <v>1180871.4278817028</v>
      </c>
      <c r="S65" s="28">
        <v>1184313.8668762972</v>
      </c>
      <c r="T65" s="28">
        <v>1154687.2609332239</v>
      </c>
      <c r="U65" s="28">
        <v>1135398.2544205307</v>
      </c>
      <c r="V65" s="28">
        <v>1135044.6594328408</v>
      </c>
      <c r="W65" s="28">
        <v>1095546.5670304229</v>
      </c>
      <c r="X65" s="28">
        <v>1103562.6892127974</v>
      </c>
      <c r="Y65" s="28">
        <v>1609862.4970491393</v>
      </c>
      <c r="Z65" s="28">
        <v>1710808.4985140455</v>
      </c>
      <c r="AA65" s="28">
        <v>1572929.3797641397</v>
      </c>
      <c r="AB65" s="28">
        <v>1527039.8074057612</v>
      </c>
      <c r="AC65" s="28">
        <v>1554812.6776954797</v>
      </c>
      <c r="AD65" s="28">
        <v>1466280.4289328577</v>
      </c>
      <c r="AE65" s="28">
        <v>1440321.0663587325</v>
      </c>
      <c r="AF65" s="28">
        <v>1385475.1963296749</v>
      </c>
      <c r="AG65" s="28">
        <v>1428040.7712023212</v>
      </c>
      <c r="AH65" s="28">
        <v>1375207.8706473806</v>
      </c>
      <c r="AI65" s="28">
        <v>1281561.8972717102</v>
      </c>
      <c r="AJ65" s="28">
        <v>1311073.5811941375</v>
      </c>
      <c r="AK65" s="28">
        <v>1256117.9308699076</v>
      </c>
      <c r="AL65" s="28">
        <v>1238019.6035925255</v>
      </c>
      <c r="AM65" s="28">
        <v>495866.46626321157</v>
      </c>
      <c r="AN65" s="28">
        <v>-29993.434084245728</v>
      </c>
      <c r="AO65" s="28">
        <v>-17262.397536086624</v>
      </c>
      <c r="AP65" s="28">
        <v>-5248.9682833698116</v>
      </c>
      <c r="AQ65" s="28">
        <v>-29309.831868909387</v>
      </c>
      <c r="AR65" s="28">
        <v>5364.1993119351446</v>
      </c>
      <c r="AS65" s="28">
        <v>23623.771762550583</v>
      </c>
      <c r="AT65" s="28">
        <v>19769.985453617672</v>
      </c>
      <c r="AU65" s="28">
        <v>13100.695255903855</v>
      </c>
      <c r="AV65" s="28">
        <v>37471.120351427366</v>
      </c>
      <c r="AW65" s="28">
        <v>24798.898156708856</v>
      </c>
    </row>
    <row r="66" spans="1:49" x14ac:dyDescent="0.2">
      <c r="A66" s="4"/>
      <c r="B66" s="4"/>
      <c r="C66" s="4"/>
      <c r="D66" s="4" t="s">
        <v>63</v>
      </c>
      <c r="E66" s="4"/>
      <c r="F66" s="4"/>
      <c r="G66" s="4"/>
      <c r="H66" s="5" t="s">
        <v>45</v>
      </c>
      <c r="I66" s="4"/>
      <c r="J66" s="4"/>
      <c r="K66" s="4"/>
      <c r="L66" s="34"/>
      <c r="M66" s="4"/>
      <c r="N66" s="28">
        <v>1009907.7767296777</v>
      </c>
      <c r="O66" s="28">
        <v>1086044.7424740118</v>
      </c>
      <c r="P66" s="28">
        <v>1063390.8068090295</v>
      </c>
      <c r="Q66" s="28">
        <v>1002073.2850308537</v>
      </c>
      <c r="R66" s="28">
        <v>1034436.4353032059</v>
      </c>
      <c r="S66" s="28">
        <v>1056688.6906678339</v>
      </c>
      <c r="T66" s="28">
        <v>986173.9847669421</v>
      </c>
      <c r="U66" s="28">
        <v>986153.90861614468</v>
      </c>
      <c r="V66" s="28">
        <v>990685.82302847842</v>
      </c>
      <c r="W66" s="28">
        <v>918095.08848971478</v>
      </c>
      <c r="X66" s="28">
        <v>893797.00342689943</v>
      </c>
      <c r="Y66" s="28">
        <v>840035.11314430099</v>
      </c>
      <c r="Z66" s="28">
        <v>1544398.1844579834</v>
      </c>
      <c r="AA66" s="28">
        <v>1396383.5891481957</v>
      </c>
      <c r="AB66" s="28">
        <v>1395650.5320606618</v>
      </c>
      <c r="AC66" s="28">
        <v>1405830.0442464161</v>
      </c>
      <c r="AD66" s="28">
        <v>1340335.6482896123</v>
      </c>
      <c r="AE66" s="28">
        <v>1287750.1281211637</v>
      </c>
      <c r="AF66" s="28">
        <v>1278460.4382966105</v>
      </c>
      <c r="AG66" s="28">
        <v>1277028.5699377039</v>
      </c>
      <c r="AH66" s="28">
        <v>1170168.7465947806</v>
      </c>
      <c r="AI66" s="28">
        <v>1126329.9104620805</v>
      </c>
      <c r="AJ66" s="28">
        <v>1157864.7610814986</v>
      </c>
      <c r="AK66" s="28">
        <v>1119267.8543583266</v>
      </c>
      <c r="AL66" s="28">
        <v>1087927.5954720874</v>
      </c>
      <c r="AM66" s="28">
        <v>1073242.9433401334</v>
      </c>
      <c r="AN66" s="28">
        <v>195914.12794937385</v>
      </c>
      <c r="AO66" s="28">
        <v>28799.554828569329</v>
      </c>
      <c r="AP66" s="28">
        <v>32950.449076032193</v>
      </c>
      <c r="AQ66" s="28">
        <v>12413.768329773156</v>
      </c>
      <c r="AR66" s="28">
        <v>28755.326811228209</v>
      </c>
      <c r="AS66" s="28">
        <v>7332.2328203955349</v>
      </c>
      <c r="AT66" s="28">
        <v>22907.039652855277</v>
      </c>
      <c r="AU66" s="28">
        <v>36703.670651785513</v>
      </c>
      <c r="AV66" s="28">
        <v>44667.206307779976</v>
      </c>
      <c r="AW66" s="28">
        <v>21744.173821707009</v>
      </c>
    </row>
    <row r="67" spans="1:49" x14ac:dyDescent="0.2">
      <c r="A67" s="4"/>
      <c r="B67" s="4"/>
      <c r="C67" s="4"/>
      <c r="D67" s="4" t="s">
        <v>64</v>
      </c>
      <c r="E67" s="4"/>
      <c r="F67" s="4"/>
      <c r="G67" s="4"/>
      <c r="H67" s="5" t="s">
        <v>45</v>
      </c>
      <c r="I67" s="4"/>
      <c r="J67" s="4"/>
      <c r="K67" s="4"/>
      <c r="L67" s="34"/>
      <c r="M67" s="4"/>
      <c r="N67" s="28">
        <v>1135914.5848578413</v>
      </c>
      <c r="O67" s="28">
        <v>1079551.5012525651</v>
      </c>
      <c r="P67" s="28">
        <v>1108888.5079939191</v>
      </c>
      <c r="Q67" s="28">
        <v>1060065.3995099235</v>
      </c>
      <c r="R67" s="28">
        <v>1027593.7394839926</v>
      </c>
      <c r="S67" s="28">
        <v>1065199.3937953522</v>
      </c>
      <c r="T67" s="28">
        <v>1012805.6512353873</v>
      </c>
      <c r="U67" s="28">
        <v>1052042.8016104808</v>
      </c>
      <c r="V67" s="28">
        <v>948495.31128384115</v>
      </c>
      <c r="W67" s="28">
        <v>973654.26782331476</v>
      </c>
      <c r="X67" s="28">
        <v>901381.71925418638</v>
      </c>
      <c r="Y67" s="28">
        <v>894081.65568864113</v>
      </c>
      <c r="Z67" s="28">
        <v>1501235.5490796845</v>
      </c>
      <c r="AA67" s="28">
        <v>1461383.4562511456</v>
      </c>
      <c r="AB67" s="28">
        <v>1456460.0173745945</v>
      </c>
      <c r="AC67" s="28">
        <v>1379689.4306617412</v>
      </c>
      <c r="AD67" s="28">
        <v>1377222.9636540681</v>
      </c>
      <c r="AE67" s="28">
        <v>1368694.3402378894</v>
      </c>
      <c r="AF67" s="28">
        <v>1249473.3883326333</v>
      </c>
      <c r="AG67" s="28">
        <v>1224151.6278346197</v>
      </c>
      <c r="AH67" s="28">
        <v>1259019.5222129412</v>
      </c>
      <c r="AI67" s="28">
        <v>1208819.8621638087</v>
      </c>
      <c r="AJ67" s="28">
        <v>1147389.9984873058</v>
      </c>
      <c r="AK67" s="28">
        <v>1196583.9062468598</v>
      </c>
      <c r="AL67" s="28">
        <v>1158072.2619812062</v>
      </c>
      <c r="AM67" s="28">
        <v>1130380.5158643872</v>
      </c>
      <c r="AN67" s="28">
        <v>335192.69359270105</v>
      </c>
      <c r="AO67" s="28">
        <v>77694.236192590135</v>
      </c>
      <c r="AP67" s="28">
        <v>269.90554019259429</v>
      </c>
      <c r="AQ67" s="28">
        <v>9544.4641308070732</v>
      </c>
      <c r="AR67" s="28">
        <v>78501.803430738029</v>
      </c>
      <c r="AS67" s="28">
        <v>55367.969795954894</v>
      </c>
      <c r="AT67" s="28">
        <v>41052.948360091592</v>
      </c>
      <c r="AU67" s="28">
        <v>50586.888423914992</v>
      </c>
      <c r="AV67" s="28">
        <v>20800.062561315648</v>
      </c>
      <c r="AW67" s="28">
        <v>57805.464488113656</v>
      </c>
    </row>
    <row r="68" spans="1:49" x14ac:dyDescent="0.2">
      <c r="A68" s="4"/>
      <c r="B68" s="4"/>
      <c r="C68" s="4"/>
      <c r="D68" s="4" t="s">
        <v>65</v>
      </c>
      <c r="E68" s="4"/>
      <c r="F68" s="4"/>
      <c r="G68" s="4"/>
      <c r="H68" s="5" t="s">
        <v>45</v>
      </c>
      <c r="I68" s="4"/>
      <c r="J68" s="4"/>
      <c r="K68" s="4"/>
      <c r="L68" s="34"/>
      <c r="M68" s="4"/>
      <c r="N68" s="28">
        <v>1174051.3997789517</v>
      </c>
      <c r="O68" s="28">
        <v>1265415.18272047</v>
      </c>
      <c r="P68" s="28">
        <v>1229785.8493751897</v>
      </c>
      <c r="Q68" s="28">
        <v>168009.70530445001</v>
      </c>
      <c r="R68" s="28">
        <v>179623.06660843</v>
      </c>
      <c r="S68" s="28">
        <v>204700.09538344</v>
      </c>
      <c r="T68" s="28">
        <v>1161914.4151174228</v>
      </c>
      <c r="U68" s="28">
        <v>1180132.864521018</v>
      </c>
      <c r="V68" s="28">
        <v>1145362.5218711228</v>
      </c>
      <c r="W68" s="28">
        <v>1090878.1832208675</v>
      </c>
      <c r="X68" s="28">
        <v>1101025.3946864046</v>
      </c>
      <c r="Y68" s="28">
        <v>1604454.2182697374</v>
      </c>
      <c r="Z68" s="28">
        <v>1701948.095096875</v>
      </c>
      <c r="AA68" s="28">
        <v>1564498.88512978</v>
      </c>
      <c r="AB68" s="28">
        <v>1559754.7159481517</v>
      </c>
      <c r="AC68" s="28">
        <v>1584101.2969582938</v>
      </c>
      <c r="AD68" s="28">
        <v>1459009.3090321948</v>
      </c>
      <c r="AE68" s="28">
        <v>1449926.2675272017</v>
      </c>
      <c r="AF68" s="28">
        <v>1434990.5470021337</v>
      </c>
      <c r="AG68" s="28">
        <v>1457678.0936877418</v>
      </c>
      <c r="AH68" s="28">
        <v>1376200.7252767859</v>
      </c>
      <c r="AI68" s="28">
        <v>1293915.889738651</v>
      </c>
      <c r="AJ68" s="28">
        <v>1321035.9229311743</v>
      </c>
      <c r="AK68" s="28">
        <v>1256085.8744126938</v>
      </c>
      <c r="AL68" s="28">
        <v>1248037.5256264748</v>
      </c>
      <c r="AM68" s="28">
        <v>495408.95188568969</v>
      </c>
      <c r="AN68" s="28">
        <v>-39272.167989960668</v>
      </c>
      <c r="AO68" s="28">
        <v>-13751.723354345017</v>
      </c>
      <c r="AP68" s="28">
        <v>-3614.1149065848822</v>
      </c>
      <c r="AQ68" s="28">
        <v>-25825.559255804961</v>
      </c>
      <c r="AR68" s="28">
        <v>2795.128402670729</v>
      </c>
      <c r="AS68" s="28">
        <v>12721.911674128265</v>
      </c>
      <c r="AT68" s="28">
        <v>19670.732147701172</v>
      </c>
      <c r="AU68" s="28">
        <v>17621.178302274951</v>
      </c>
      <c r="AV68" s="28">
        <v>27952.233739057305</v>
      </c>
      <c r="AW68" s="28">
        <v>25560.384182257338</v>
      </c>
    </row>
    <row r="69" spans="1:49" x14ac:dyDescent="0.2">
      <c r="A69" s="4"/>
      <c r="B69" s="4"/>
      <c r="C69" s="4"/>
      <c r="D69" s="4"/>
      <c r="E69" s="4"/>
      <c r="F69" s="4"/>
      <c r="G69" s="4"/>
      <c r="H69" s="5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</row>
    <row r="70" spans="1:49" ht="12" customHeight="1" x14ac:dyDescent="0.2">
      <c r="A70" s="10"/>
      <c r="B70" s="10"/>
      <c r="C70" s="10" t="s">
        <v>2</v>
      </c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</row>
    <row r="71" spans="1:49" x14ac:dyDescent="0.2">
      <c r="A71" s="4"/>
      <c r="B71" s="4"/>
      <c r="C71" s="7"/>
      <c r="D71" s="4"/>
      <c r="E71" s="4"/>
      <c r="F71" s="4"/>
      <c r="G71" s="4"/>
      <c r="H71" s="5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</row>
    <row r="72" spans="1:49" x14ac:dyDescent="0.2">
      <c r="A72" s="4"/>
      <c r="B72" s="4"/>
      <c r="C72" s="7"/>
      <c r="D72" s="4"/>
      <c r="E72" s="4"/>
      <c r="F72" s="4"/>
      <c r="G72" s="4"/>
      <c r="H72" s="5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</row>
    <row r="73" spans="1:49" x14ac:dyDescent="0.2">
      <c r="A73" s="4"/>
      <c r="B73" s="4"/>
      <c r="C73" s="7"/>
      <c r="D73" s="4"/>
      <c r="E73" s="4"/>
      <c r="F73" s="4"/>
      <c r="G73" s="4"/>
      <c r="H73" s="5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</row>
    <row r="74" spans="1:49" x14ac:dyDescent="0.2">
      <c r="A74" s="4"/>
      <c r="B74" s="4"/>
      <c r="C74" s="7"/>
      <c r="D74" s="4"/>
      <c r="E74" s="4"/>
      <c r="F74" s="4"/>
      <c r="G74" s="4"/>
      <c r="H74" s="5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</row>
    <row r="75" spans="1:49" x14ac:dyDescent="0.2">
      <c r="A75" s="4"/>
      <c r="B75" s="4"/>
      <c r="C75" s="7"/>
      <c r="D75" s="4"/>
      <c r="E75" s="4"/>
      <c r="F75" s="4"/>
      <c r="G75" s="4"/>
      <c r="H75" s="5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</row>
    <row r="76" spans="1:49" x14ac:dyDescent="0.2">
      <c r="A76" s="4"/>
      <c r="B76" s="4"/>
      <c r="C76" s="7"/>
      <c r="D76" s="4"/>
      <c r="E76" s="4"/>
      <c r="F76" s="4"/>
      <c r="G76" s="4"/>
      <c r="H76" s="5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</row>
    <row r="77" spans="1:49" x14ac:dyDescent="0.2">
      <c r="A77" s="4"/>
      <c r="B77" s="4"/>
      <c r="C77" s="7"/>
      <c r="D77" s="4"/>
      <c r="E77" s="4"/>
      <c r="F77" s="4"/>
      <c r="G77" s="4"/>
      <c r="H77" s="5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</row>
    <row r="78" spans="1:49" x14ac:dyDescent="0.2">
      <c r="A78" s="4"/>
      <c r="B78" s="4"/>
      <c r="C78" s="7"/>
      <c r="D78" s="4"/>
      <c r="E78" s="4"/>
      <c r="F78" s="4"/>
      <c r="G78" s="4"/>
      <c r="H78" s="5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</row>
    <row r="79" spans="1:49" x14ac:dyDescent="0.2">
      <c r="A79" s="4"/>
      <c r="B79" s="4"/>
      <c r="C79" s="7"/>
      <c r="D79" s="4"/>
      <c r="E79" s="4"/>
      <c r="F79" s="4"/>
      <c r="G79" s="4"/>
      <c r="H79" s="5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</row>
    <row r="80" spans="1:49" x14ac:dyDescent="0.2">
      <c r="A80" s="4"/>
      <c r="B80" s="4"/>
      <c r="C80" s="7"/>
      <c r="D80" s="4"/>
      <c r="E80" s="4"/>
      <c r="F80" s="4"/>
      <c r="G80" s="4"/>
      <c r="H80" s="5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</row>
    <row r="81" spans="1:49" x14ac:dyDescent="0.2">
      <c r="A81" s="4"/>
      <c r="B81" s="4"/>
      <c r="C81" s="7"/>
      <c r="D81" s="4"/>
      <c r="E81" s="4"/>
      <c r="F81" s="4"/>
      <c r="G81" s="4"/>
      <c r="H81" s="5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</row>
    <row r="82" spans="1:49" x14ac:dyDescent="0.2">
      <c r="A82" s="4"/>
      <c r="B82" s="4"/>
      <c r="C82" s="7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</row>
    <row r="83" spans="1:49" x14ac:dyDescent="0.2">
      <c r="A83" s="4"/>
      <c r="B83" s="4"/>
      <c r="C83" s="7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</row>
    <row r="84" spans="1:49" x14ac:dyDescent="0.2">
      <c r="A84" s="4"/>
      <c r="B84" s="4"/>
      <c r="C84" s="7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</row>
    <row r="85" spans="1:49" x14ac:dyDescent="0.2">
      <c r="A85" s="4"/>
      <c r="B85" s="4"/>
      <c r="C85" s="7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</row>
    <row r="86" spans="1:49" x14ac:dyDescent="0.2">
      <c r="A86" s="4"/>
      <c r="B86" s="4"/>
      <c r="C86" s="7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</row>
    <row r="87" spans="1:49" x14ac:dyDescent="0.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</row>
    <row r="88" spans="1:49" x14ac:dyDescent="0.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</row>
    <row r="89" spans="1:49" x14ac:dyDescent="0.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</row>
    <row r="90" spans="1:49" x14ac:dyDescent="0.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</row>
    <row r="91" spans="1:49" x14ac:dyDescent="0.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</row>
    <row r="92" spans="1:49" x14ac:dyDescent="0.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</row>
    <row r="93" spans="1:49" x14ac:dyDescent="0.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</row>
    <row r="94" spans="1:49" x14ac:dyDescent="0.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</row>
    <row r="95" spans="1:49" x14ac:dyDescent="0.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</row>
    <row r="96" spans="1:49" x14ac:dyDescent="0.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</row>
    <row r="97" spans="1:49" x14ac:dyDescent="0.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</row>
    <row r="98" spans="1:49" x14ac:dyDescent="0.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</row>
    <row r="99" spans="1:49" x14ac:dyDescent="0.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</row>
    <row r="100" spans="1:49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</row>
    <row r="101" spans="1:49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</row>
  </sheetData>
  <pageMargins left="0.70866141732283472" right="0.70866141732283472" top="0.74803149606299213" bottom="0.74803149606299213" header="0.31496062992125984" footer="0.31496062992125984"/>
  <pageSetup paperSize="9" fitToWidth="2" orientation="portrait" verticalDpi="4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0070C0"/>
    <outlinePr summaryBelow="0"/>
  </sheetPr>
  <dimension ref="A1:AX211"/>
  <sheetViews>
    <sheetView showGridLines="0" tabSelected="1" zoomScale="85" zoomScaleNormal="85" zoomScalePageLayoutView="85" workbookViewId="0">
      <pane xSplit="12" ySplit="8" topLeftCell="M9" activePane="bottomRight" state="frozen"/>
      <selection pane="topRight" activeCell="M1" sqref="M1"/>
      <selection pane="bottomLeft" activeCell="A9" sqref="A9"/>
      <selection pane="bottomRight" activeCell="M9" sqref="M9"/>
    </sheetView>
  </sheetViews>
  <sheetFormatPr defaultColWidth="0" defaultRowHeight="12.75" x14ac:dyDescent="0.2"/>
  <cols>
    <col min="1" max="1" width="7.28515625" style="2" customWidth="1"/>
    <col min="2" max="2" width="4.7109375" style="2" customWidth="1"/>
    <col min="3" max="3" width="3.7109375" style="43" customWidth="1"/>
    <col min="4" max="4" width="40.7109375" style="12" customWidth="1"/>
    <col min="5" max="6" width="12.7109375" style="2" customWidth="1"/>
    <col min="7" max="7" width="3.7109375" style="2" customWidth="1"/>
    <col min="8" max="8" width="10.7109375" style="13" customWidth="1"/>
    <col min="9" max="9" width="12.7109375" style="2" customWidth="1"/>
    <col min="10" max="10" width="15.7109375" style="2" customWidth="1"/>
    <col min="11" max="11" width="3.7109375" style="2" customWidth="1"/>
    <col min="12" max="49" width="12.7109375" style="2" customWidth="1"/>
    <col min="50" max="16384" width="8.85546875" style="2" hidden="1"/>
  </cols>
  <sheetData>
    <row r="1" spans="1:50" ht="23.25" x14ac:dyDescent="0.35">
      <c r="A1" s="37" t="s">
        <v>50</v>
      </c>
      <c r="B1" s="38"/>
      <c r="C1" s="39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</row>
    <row r="2" spans="1:50" s="3" customFormat="1" ht="18" customHeight="1" x14ac:dyDescent="0.25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</row>
    <row r="3" spans="1:50" ht="18" customHeight="1" x14ac:dyDescent="0.25">
      <c r="A3" s="40">
        <v>2</v>
      </c>
      <c r="B3" s="38"/>
      <c r="C3" s="41" t="s">
        <v>30</v>
      </c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</row>
    <row r="4" spans="1:50" s="4" customFormat="1" ht="12" customHeight="1" x14ac:dyDescent="0.2">
      <c r="C4" s="36"/>
      <c r="F4" s="18"/>
      <c r="H4" s="18"/>
    </row>
    <row r="5" spans="1:50" s="4" customFormat="1" ht="12" customHeight="1" x14ac:dyDescent="0.2">
      <c r="C5" s="36"/>
      <c r="H5" s="5"/>
    </row>
    <row r="6" spans="1:50" s="4" customFormat="1" ht="12" customHeight="1" x14ac:dyDescent="0.25">
      <c r="C6" s="36"/>
      <c r="D6" s="6"/>
      <c r="E6" s="7" t="s">
        <v>6</v>
      </c>
      <c r="H6" s="5"/>
      <c r="L6" s="8"/>
      <c r="M6" s="8">
        <f>Assumptions!M6</f>
        <v>43070</v>
      </c>
      <c r="N6" s="8">
        <f>Assumptions!N6</f>
        <v>43101</v>
      </c>
      <c r="O6" s="8">
        <f>Assumptions!O6</f>
        <v>43282</v>
      </c>
      <c r="P6" s="8">
        <f>Assumptions!P6</f>
        <v>43466</v>
      </c>
      <c r="Q6" s="8">
        <f>Assumptions!Q6</f>
        <v>43647</v>
      </c>
      <c r="R6" s="8">
        <f>Assumptions!R6</f>
        <v>43831</v>
      </c>
      <c r="S6" s="8">
        <f>Assumptions!S6</f>
        <v>44013</v>
      </c>
      <c r="T6" s="8">
        <f>Assumptions!T6</f>
        <v>44197</v>
      </c>
      <c r="U6" s="8">
        <f>Assumptions!U6</f>
        <v>44378</v>
      </c>
      <c r="V6" s="8">
        <f>Assumptions!V6</f>
        <v>44562</v>
      </c>
      <c r="W6" s="8">
        <f>Assumptions!W6</f>
        <v>44743</v>
      </c>
      <c r="X6" s="8">
        <f>Assumptions!X6</f>
        <v>44927</v>
      </c>
      <c r="Y6" s="8">
        <f>Assumptions!Y6</f>
        <v>45108</v>
      </c>
      <c r="Z6" s="8">
        <f>Assumptions!Z6</f>
        <v>45292</v>
      </c>
      <c r="AA6" s="8">
        <f>Assumptions!AA6</f>
        <v>45474</v>
      </c>
      <c r="AB6" s="8">
        <f>Assumptions!AB6</f>
        <v>45658</v>
      </c>
      <c r="AC6" s="8">
        <f>Assumptions!AC6</f>
        <v>45839</v>
      </c>
      <c r="AD6" s="8">
        <f>Assumptions!AD6</f>
        <v>46023</v>
      </c>
      <c r="AE6" s="8">
        <f>Assumptions!AE6</f>
        <v>46204</v>
      </c>
      <c r="AF6" s="8">
        <f>Assumptions!AF6</f>
        <v>46388</v>
      </c>
      <c r="AG6" s="8">
        <f>Assumptions!AG6</f>
        <v>46569</v>
      </c>
      <c r="AH6" s="8">
        <f>Assumptions!AH6</f>
        <v>46753</v>
      </c>
      <c r="AI6" s="8">
        <f>Assumptions!AI6</f>
        <v>46935</v>
      </c>
      <c r="AJ6" s="8">
        <f>Assumptions!AJ6</f>
        <v>47119</v>
      </c>
      <c r="AK6" s="8">
        <f>Assumptions!AK6</f>
        <v>47300</v>
      </c>
      <c r="AL6" s="8">
        <f>Assumptions!AL6</f>
        <v>47484</v>
      </c>
      <c r="AM6" s="8">
        <f>Assumptions!AM6</f>
        <v>47665</v>
      </c>
      <c r="AN6" s="8">
        <f>Assumptions!AN6</f>
        <v>47849</v>
      </c>
      <c r="AO6" s="8">
        <f>Assumptions!AO6</f>
        <v>48030</v>
      </c>
      <c r="AP6" s="8">
        <f>Assumptions!AP6</f>
        <v>48214</v>
      </c>
      <c r="AQ6" s="8">
        <f>Assumptions!AQ6</f>
        <v>48396</v>
      </c>
      <c r="AR6" s="8">
        <f>Assumptions!AR6</f>
        <v>48580</v>
      </c>
      <c r="AS6" s="8">
        <f>Assumptions!AS6</f>
        <v>48761</v>
      </c>
      <c r="AT6" s="8">
        <f>Assumptions!AT6</f>
        <v>48945</v>
      </c>
      <c r="AU6" s="8">
        <f>Assumptions!AU6</f>
        <v>49126</v>
      </c>
      <c r="AV6" s="8">
        <f>Assumptions!AV6</f>
        <v>49310</v>
      </c>
      <c r="AW6" s="8">
        <f>Assumptions!AW6</f>
        <v>49491</v>
      </c>
    </row>
    <row r="7" spans="1:50" s="4" customFormat="1" ht="12" customHeight="1" x14ac:dyDescent="0.25">
      <c r="C7" s="36"/>
      <c r="D7" s="6"/>
      <c r="E7" s="7" t="s">
        <v>7</v>
      </c>
      <c r="H7" s="5" t="s">
        <v>0</v>
      </c>
      <c r="J7" s="4" t="s">
        <v>1</v>
      </c>
      <c r="L7" s="8"/>
      <c r="M7" s="8">
        <f>Assumptions!M7</f>
        <v>43100</v>
      </c>
      <c r="N7" s="8">
        <f>Assumptions!N7</f>
        <v>43281</v>
      </c>
      <c r="O7" s="8">
        <f>Assumptions!O7</f>
        <v>43465</v>
      </c>
      <c r="P7" s="8">
        <f>Assumptions!P7</f>
        <v>43646</v>
      </c>
      <c r="Q7" s="8">
        <f>Assumptions!Q7</f>
        <v>43830</v>
      </c>
      <c r="R7" s="8">
        <f>Assumptions!R7</f>
        <v>44012</v>
      </c>
      <c r="S7" s="8">
        <f>Assumptions!S7</f>
        <v>44196</v>
      </c>
      <c r="T7" s="8">
        <f>Assumptions!T7</f>
        <v>44377</v>
      </c>
      <c r="U7" s="8">
        <f>Assumptions!U7</f>
        <v>44561</v>
      </c>
      <c r="V7" s="8">
        <f>Assumptions!V7</f>
        <v>44742</v>
      </c>
      <c r="W7" s="8">
        <f>Assumptions!W7</f>
        <v>44926</v>
      </c>
      <c r="X7" s="8">
        <f>Assumptions!X7</f>
        <v>45107</v>
      </c>
      <c r="Y7" s="8">
        <f>Assumptions!Y7</f>
        <v>45291</v>
      </c>
      <c r="Z7" s="8">
        <f>Assumptions!Z7</f>
        <v>45473</v>
      </c>
      <c r="AA7" s="8">
        <f>Assumptions!AA7</f>
        <v>45657</v>
      </c>
      <c r="AB7" s="8">
        <f>Assumptions!AB7</f>
        <v>45838</v>
      </c>
      <c r="AC7" s="8">
        <f>Assumptions!AC7</f>
        <v>46022</v>
      </c>
      <c r="AD7" s="8">
        <f>Assumptions!AD7</f>
        <v>46203</v>
      </c>
      <c r="AE7" s="8">
        <f>Assumptions!AE7</f>
        <v>46387</v>
      </c>
      <c r="AF7" s="8">
        <f>Assumptions!AF7</f>
        <v>46568</v>
      </c>
      <c r="AG7" s="8">
        <f>Assumptions!AG7</f>
        <v>46752</v>
      </c>
      <c r="AH7" s="8">
        <f>Assumptions!AH7</f>
        <v>46934</v>
      </c>
      <c r="AI7" s="8">
        <f>Assumptions!AI7</f>
        <v>47118</v>
      </c>
      <c r="AJ7" s="8">
        <f>Assumptions!AJ7</f>
        <v>47299</v>
      </c>
      <c r="AK7" s="8">
        <f>Assumptions!AK7</f>
        <v>47483</v>
      </c>
      <c r="AL7" s="8">
        <f>Assumptions!AL7</f>
        <v>47664</v>
      </c>
      <c r="AM7" s="8">
        <f>Assumptions!AM7</f>
        <v>47848</v>
      </c>
      <c r="AN7" s="8">
        <f>Assumptions!AN7</f>
        <v>48029</v>
      </c>
      <c r="AO7" s="8">
        <f>Assumptions!AO7</f>
        <v>48213</v>
      </c>
      <c r="AP7" s="8">
        <f>Assumptions!AP7</f>
        <v>48395</v>
      </c>
      <c r="AQ7" s="8">
        <f>Assumptions!AQ7</f>
        <v>48579</v>
      </c>
      <c r="AR7" s="8">
        <f>Assumptions!AR7</f>
        <v>48760</v>
      </c>
      <c r="AS7" s="8">
        <f>Assumptions!AS7</f>
        <v>48944</v>
      </c>
      <c r="AT7" s="8">
        <f>Assumptions!AT7</f>
        <v>49125</v>
      </c>
      <c r="AU7" s="8">
        <f>Assumptions!AU7</f>
        <v>49309</v>
      </c>
      <c r="AV7" s="8">
        <f>Assumptions!AV7</f>
        <v>49490</v>
      </c>
      <c r="AW7" s="8">
        <f>Assumptions!AW7</f>
        <v>49674</v>
      </c>
      <c r="AX7" s="31"/>
    </row>
    <row r="8" spans="1:50" s="4" customFormat="1" ht="12" customHeight="1" x14ac:dyDescent="0.2">
      <c r="C8" s="36"/>
      <c r="E8" s="7"/>
      <c r="H8" s="5"/>
      <c r="O8" s="9"/>
    </row>
    <row r="9" spans="1:50" s="4" customFormat="1" ht="12" customHeight="1" x14ac:dyDescent="0.2">
      <c r="C9" s="36"/>
      <c r="E9" s="7"/>
      <c r="H9" s="5"/>
      <c r="O9" s="9"/>
    </row>
    <row r="10" spans="1:50" s="4" customFormat="1" ht="12" customHeight="1" x14ac:dyDescent="0.2">
      <c r="C10" s="36"/>
      <c r="E10" s="7"/>
      <c r="H10" s="5"/>
      <c r="L10" s="15"/>
      <c r="M10" s="15"/>
      <c r="N10" s="15"/>
      <c r="O10" s="21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</row>
    <row r="11" spans="1:50" ht="12" customHeight="1" x14ac:dyDescent="0.2">
      <c r="A11" s="10">
        <f>MAX(A$3:A8)+0.01</f>
        <v>2.0099999999999998</v>
      </c>
      <c r="B11" s="10"/>
      <c r="C11" s="42" t="s">
        <v>30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</row>
    <row r="12" spans="1:50" ht="12" customHeight="1" x14ac:dyDescent="0.2">
      <c r="A12" s="4"/>
      <c r="B12" s="4"/>
      <c r="C12" s="36"/>
      <c r="D12" s="4"/>
      <c r="E12" s="4"/>
      <c r="F12" s="4"/>
      <c r="G12" s="4"/>
      <c r="H12" s="5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</row>
    <row r="13" spans="1:50" x14ac:dyDescent="0.2">
      <c r="A13" s="4"/>
      <c r="B13" s="4"/>
      <c r="C13" s="36" t="s">
        <v>67</v>
      </c>
      <c r="D13" s="4"/>
      <c r="E13" s="4"/>
      <c r="F13" s="4"/>
      <c r="G13" s="4"/>
      <c r="H13" s="5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</row>
    <row r="14" spans="1:50" x14ac:dyDescent="0.2">
      <c r="A14" s="4"/>
      <c r="B14" s="4"/>
      <c r="C14" s="36"/>
      <c r="D14" s="4" t="s">
        <v>68</v>
      </c>
      <c r="E14" s="4"/>
      <c r="F14" s="4"/>
      <c r="G14" s="4"/>
      <c r="H14" s="5" t="s">
        <v>5</v>
      </c>
      <c r="I14" s="4"/>
      <c r="J14" s="4"/>
      <c r="K14" s="4"/>
      <c r="L14" s="4"/>
      <c r="N14" s="4">
        <f>M16</f>
        <v>10000000</v>
      </c>
      <c r="O14" s="4">
        <f t="shared" ref="O14:AW14" si="0">N16</f>
        <v>9166666.666666666</v>
      </c>
      <c r="P14" s="4">
        <f t="shared" si="0"/>
        <v>8333333.333333333</v>
      </c>
      <c r="Q14" s="4">
        <f t="shared" si="0"/>
        <v>7500000</v>
      </c>
      <c r="R14" s="4">
        <f t="shared" si="0"/>
        <v>6666666.666666667</v>
      </c>
      <c r="S14" s="4">
        <f t="shared" si="0"/>
        <v>5833333.333333334</v>
      </c>
      <c r="T14" s="4">
        <f t="shared" si="0"/>
        <v>5000000.0000000009</v>
      </c>
      <c r="U14" s="4">
        <f t="shared" si="0"/>
        <v>4166666.6666666674</v>
      </c>
      <c r="V14" s="4">
        <f t="shared" si="0"/>
        <v>3333333.333333334</v>
      </c>
      <c r="W14" s="4">
        <f t="shared" si="0"/>
        <v>2500000.0000000005</v>
      </c>
      <c r="X14" s="4">
        <f t="shared" si="0"/>
        <v>1666666.666666667</v>
      </c>
      <c r="Y14" s="4">
        <f t="shared" si="0"/>
        <v>833333.3333333336</v>
      </c>
      <c r="Z14" s="4">
        <f t="shared" si="0"/>
        <v>0</v>
      </c>
      <c r="AA14" s="4">
        <f t="shared" si="0"/>
        <v>0</v>
      </c>
      <c r="AB14" s="4">
        <f t="shared" si="0"/>
        <v>0</v>
      </c>
      <c r="AC14" s="4">
        <f t="shared" si="0"/>
        <v>0</v>
      </c>
      <c r="AD14" s="4">
        <f t="shared" si="0"/>
        <v>0</v>
      </c>
      <c r="AE14" s="4">
        <f t="shared" si="0"/>
        <v>0</v>
      </c>
      <c r="AF14" s="4">
        <f t="shared" si="0"/>
        <v>0</v>
      </c>
      <c r="AG14" s="4">
        <f t="shared" si="0"/>
        <v>0</v>
      </c>
      <c r="AH14" s="4">
        <f t="shared" si="0"/>
        <v>0</v>
      </c>
      <c r="AI14" s="4">
        <f t="shared" si="0"/>
        <v>0</v>
      </c>
      <c r="AJ14" s="4">
        <f t="shared" si="0"/>
        <v>0</v>
      </c>
      <c r="AK14" s="4">
        <f t="shared" si="0"/>
        <v>0</v>
      </c>
      <c r="AL14" s="4">
        <f t="shared" si="0"/>
        <v>0</v>
      </c>
      <c r="AM14" s="4">
        <f t="shared" si="0"/>
        <v>0</v>
      </c>
      <c r="AN14" s="4">
        <f t="shared" si="0"/>
        <v>0</v>
      </c>
      <c r="AO14" s="4">
        <f t="shared" si="0"/>
        <v>0</v>
      </c>
      <c r="AP14" s="4">
        <f t="shared" si="0"/>
        <v>0</v>
      </c>
      <c r="AQ14" s="4">
        <f t="shared" si="0"/>
        <v>0</v>
      </c>
      <c r="AR14" s="4">
        <f t="shared" si="0"/>
        <v>0</v>
      </c>
      <c r="AS14" s="4">
        <f t="shared" si="0"/>
        <v>0</v>
      </c>
      <c r="AT14" s="4">
        <f t="shared" si="0"/>
        <v>0</v>
      </c>
      <c r="AU14" s="4">
        <f t="shared" si="0"/>
        <v>0</v>
      </c>
      <c r="AV14" s="4">
        <f t="shared" si="0"/>
        <v>0</v>
      </c>
      <c r="AW14" s="4">
        <f t="shared" si="0"/>
        <v>0</v>
      </c>
    </row>
    <row r="15" spans="1:50" x14ac:dyDescent="0.2">
      <c r="A15" s="4"/>
      <c r="B15" s="4"/>
      <c r="C15" s="36"/>
      <c r="D15" s="4" t="s">
        <v>69</v>
      </c>
      <c r="E15" s="4"/>
      <c r="F15" s="4"/>
      <c r="G15" s="4"/>
      <c r="H15" s="5" t="s">
        <v>5</v>
      </c>
      <c r="I15" s="4"/>
      <c r="J15" s="4"/>
      <c r="K15" s="4"/>
      <c r="L15" s="4"/>
      <c r="M15" s="4"/>
      <c r="N15" s="4">
        <f>-MIN(Assumptions!$I$13/(2*Assumptions!$I$17),N14)</f>
        <v>-833333.33333333337</v>
      </c>
      <c r="O15" s="4">
        <f>-MIN(Assumptions!$I$13/(2*Assumptions!$I$17),O14)</f>
        <v>-833333.33333333337</v>
      </c>
      <c r="P15" s="4">
        <f>-MIN(Assumptions!$I$13/(2*Assumptions!$I$17),P14)</f>
        <v>-833333.33333333337</v>
      </c>
      <c r="Q15" s="4">
        <f>-MIN(Assumptions!$I$13/(2*Assumptions!$I$17),Q14)</f>
        <v>-833333.33333333337</v>
      </c>
      <c r="R15" s="4">
        <f>-MIN(Assumptions!$I$13/(2*Assumptions!$I$17),R14)</f>
        <v>-833333.33333333337</v>
      </c>
      <c r="S15" s="4">
        <f>-MIN(Assumptions!$I$13/(2*Assumptions!$I$17),S14)</f>
        <v>-833333.33333333337</v>
      </c>
      <c r="T15" s="4">
        <f>-MIN(Assumptions!$I$13/(2*Assumptions!$I$17),T14)</f>
        <v>-833333.33333333337</v>
      </c>
      <c r="U15" s="4">
        <f>-MIN(Assumptions!$I$13/(2*Assumptions!$I$17),U14)</f>
        <v>-833333.33333333337</v>
      </c>
      <c r="V15" s="4">
        <f>-MIN(Assumptions!$I$13/(2*Assumptions!$I$17),V14)</f>
        <v>-833333.33333333337</v>
      </c>
      <c r="W15" s="4">
        <f>-MIN(Assumptions!$I$13/(2*Assumptions!$I$17),W14)</f>
        <v>-833333.33333333337</v>
      </c>
      <c r="X15" s="4">
        <f>-MIN(Assumptions!$I$13/(2*Assumptions!$I$17),X14)</f>
        <v>-833333.33333333337</v>
      </c>
      <c r="Y15" s="4">
        <f>-MIN(Assumptions!$I$13/(2*Assumptions!$I$17),Y14)</f>
        <v>-833333.33333333337</v>
      </c>
      <c r="Z15" s="4">
        <f>-MIN(Assumptions!$I$13/(2*Assumptions!$I$17),Z14)</f>
        <v>0</v>
      </c>
      <c r="AA15" s="4">
        <f>-MIN(Assumptions!$I$13/(2*Assumptions!$I$17),AA14)</f>
        <v>0</v>
      </c>
      <c r="AB15" s="4">
        <f>-MIN(Assumptions!$I$13/(2*Assumptions!$I$17),AB14)</f>
        <v>0</v>
      </c>
      <c r="AC15" s="4">
        <f>-MIN(Assumptions!$I$13/(2*Assumptions!$I$17),AC14)</f>
        <v>0</v>
      </c>
      <c r="AD15" s="4">
        <f>-MIN(Assumptions!$I$13/(2*Assumptions!$I$17),AD14)</f>
        <v>0</v>
      </c>
      <c r="AE15" s="4">
        <f>-MIN(Assumptions!$I$13/(2*Assumptions!$I$17),AE14)</f>
        <v>0</v>
      </c>
      <c r="AF15" s="4">
        <f>-MIN(Assumptions!$I$13/(2*Assumptions!$I$17),AF14)</f>
        <v>0</v>
      </c>
      <c r="AG15" s="4">
        <f>-MIN(Assumptions!$I$13/(2*Assumptions!$I$17),AG14)</f>
        <v>0</v>
      </c>
      <c r="AH15" s="4">
        <f>-MIN(Assumptions!$I$13/(2*Assumptions!$I$17),AH14)</f>
        <v>0</v>
      </c>
      <c r="AI15" s="4">
        <f>-MIN(Assumptions!$I$13/(2*Assumptions!$I$17),AI14)</f>
        <v>0</v>
      </c>
      <c r="AJ15" s="4">
        <f>-MIN(Assumptions!$I$13/(2*Assumptions!$I$17),AJ14)</f>
        <v>0</v>
      </c>
      <c r="AK15" s="4">
        <f>-MIN(Assumptions!$I$13/(2*Assumptions!$I$17),AK14)</f>
        <v>0</v>
      </c>
      <c r="AL15" s="4">
        <f>-MIN(Assumptions!$I$13/(2*Assumptions!$I$17),AL14)</f>
        <v>0</v>
      </c>
      <c r="AM15" s="4">
        <f>-MIN(Assumptions!$I$13/(2*Assumptions!$I$17),AM14)</f>
        <v>0</v>
      </c>
      <c r="AN15" s="4">
        <f>-MIN(Assumptions!$I$13/(2*Assumptions!$I$17),AN14)</f>
        <v>0</v>
      </c>
      <c r="AO15" s="4">
        <f>-MIN(Assumptions!$I$13/(2*Assumptions!$I$17),AO14)</f>
        <v>0</v>
      </c>
      <c r="AP15" s="4">
        <f>-MIN(Assumptions!$I$13/(2*Assumptions!$I$17),AP14)</f>
        <v>0</v>
      </c>
      <c r="AQ15" s="4">
        <f>-MIN(Assumptions!$I$13/(2*Assumptions!$I$17),AQ14)</f>
        <v>0</v>
      </c>
      <c r="AR15" s="4">
        <f>-MIN(Assumptions!$I$13/(2*Assumptions!$I$17),AR14)</f>
        <v>0</v>
      </c>
      <c r="AS15" s="4">
        <f>-MIN(Assumptions!$I$13/(2*Assumptions!$I$17),AS14)</f>
        <v>0</v>
      </c>
      <c r="AT15" s="4">
        <f>-MIN(Assumptions!$I$13/(2*Assumptions!$I$17),AT14)</f>
        <v>0</v>
      </c>
      <c r="AU15" s="4">
        <f>-MIN(Assumptions!$I$13/(2*Assumptions!$I$17),AU14)</f>
        <v>0</v>
      </c>
      <c r="AV15" s="4">
        <f>-MIN(Assumptions!$I$13/(2*Assumptions!$I$17),AV14)</f>
        <v>0</v>
      </c>
      <c r="AW15" s="4">
        <f>-MIN(Assumptions!$I$13/(2*Assumptions!$I$17),AW14)</f>
        <v>0</v>
      </c>
    </row>
    <row r="16" spans="1:50" x14ac:dyDescent="0.2">
      <c r="A16" s="4"/>
      <c r="B16" s="4"/>
      <c r="C16" s="36"/>
      <c r="D16" s="4" t="s">
        <v>70</v>
      </c>
      <c r="E16" s="4"/>
      <c r="F16" s="4"/>
      <c r="G16" s="4"/>
      <c r="H16" s="5" t="s">
        <v>5</v>
      </c>
      <c r="I16" s="4"/>
      <c r="J16" s="4"/>
      <c r="K16" s="4"/>
      <c r="L16" s="4"/>
      <c r="M16" s="18">
        <f>Assumptions!$I$13</f>
        <v>10000000</v>
      </c>
      <c r="N16" s="4">
        <f>SUM(N14:N15)</f>
        <v>9166666.666666666</v>
      </c>
      <c r="O16" s="4">
        <f t="shared" ref="O16:AW16" si="1">SUM(O14:O15)</f>
        <v>8333333.333333333</v>
      </c>
      <c r="P16" s="4">
        <f t="shared" si="1"/>
        <v>7500000</v>
      </c>
      <c r="Q16" s="4">
        <f t="shared" si="1"/>
        <v>6666666.666666667</v>
      </c>
      <c r="R16" s="4">
        <f t="shared" si="1"/>
        <v>5833333.333333334</v>
      </c>
      <c r="S16" s="4">
        <f t="shared" si="1"/>
        <v>5000000.0000000009</v>
      </c>
      <c r="T16" s="4">
        <f t="shared" si="1"/>
        <v>4166666.6666666674</v>
      </c>
      <c r="U16" s="4">
        <f t="shared" si="1"/>
        <v>3333333.333333334</v>
      </c>
      <c r="V16" s="4">
        <f t="shared" si="1"/>
        <v>2500000.0000000005</v>
      </c>
      <c r="W16" s="4">
        <f t="shared" si="1"/>
        <v>1666666.666666667</v>
      </c>
      <c r="X16" s="4">
        <f t="shared" si="1"/>
        <v>833333.3333333336</v>
      </c>
      <c r="Y16" s="4">
        <f t="shared" si="1"/>
        <v>0</v>
      </c>
      <c r="Z16" s="4">
        <f t="shared" si="1"/>
        <v>0</v>
      </c>
      <c r="AA16" s="4">
        <f t="shared" si="1"/>
        <v>0</v>
      </c>
      <c r="AB16" s="4">
        <f t="shared" si="1"/>
        <v>0</v>
      </c>
      <c r="AC16" s="4">
        <f t="shared" si="1"/>
        <v>0</v>
      </c>
      <c r="AD16" s="4">
        <f t="shared" si="1"/>
        <v>0</v>
      </c>
      <c r="AE16" s="4">
        <f t="shared" si="1"/>
        <v>0</v>
      </c>
      <c r="AF16" s="4">
        <f t="shared" si="1"/>
        <v>0</v>
      </c>
      <c r="AG16" s="4">
        <f t="shared" si="1"/>
        <v>0</v>
      </c>
      <c r="AH16" s="4">
        <f t="shared" si="1"/>
        <v>0</v>
      </c>
      <c r="AI16" s="4">
        <f t="shared" si="1"/>
        <v>0</v>
      </c>
      <c r="AJ16" s="4">
        <f t="shared" si="1"/>
        <v>0</v>
      </c>
      <c r="AK16" s="4">
        <f t="shared" si="1"/>
        <v>0</v>
      </c>
      <c r="AL16" s="4">
        <f t="shared" si="1"/>
        <v>0</v>
      </c>
      <c r="AM16" s="4">
        <f t="shared" si="1"/>
        <v>0</v>
      </c>
      <c r="AN16" s="4">
        <f t="shared" si="1"/>
        <v>0</v>
      </c>
      <c r="AO16" s="4">
        <f t="shared" si="1"/>
        <v>0</v>
      </c>
      <c r="AP16" s="4">
        <f t="shared" si="1"/>
        <v>0</v>
      </c>
      <c r="AQ16" s="4">
        <f t="shared" si="1"/>
        <v>0</v>
      </c>
      <c r="AR16" s="4">
        <f t="shared" si="1"/>
        <v>0</v>
      </c>
      <c r="AS16" s="4">
        <f t="shared" si="1"/>
        <v>0</v>
      </c>
      <c r="AT16" s="4">
        <f t="shared" si="1"/>
        <v>0</v>
      </c>
      <c r="AU16" s="4">
        <f t="shared" si="1"/>
        <v>0</v>
      </c>
      <c r="AV16" s="4">
        <f t="shared" si="1"/>
        <v>0</v>
      </c>
      <c r="AW16" s="4">
        <f t="shared" si="1"/>
        <v>0</v>
      </c>
    </row>
    <row r="17" spans="1:49" x14ac:dyDescent="0.2">
      <c r="A17" s="4"/>
      <c r="B17" s="4"/>
      <c r="C17" s="36"/>
      <c r="D17" s="4"/>
      <c r="E17" s="4"/>
      <c r="F17" s="4"/>
      <c r="G17" s="4"/>
      <c r="H17" s="5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</row>
    <row r="18" spans="1:49" x14ac:dyDescent="0.2">
      <c r="A18" s="4"/>
      <c r="B18" s="4"/>
      <c r="C18" s="36"/>
      <c r="D18" s="4" t="s">
        <v>74</v>
      </c>
      <c r="E18" s="4"/>
      <c r="F18" s="4"/>
      <c r="G18" s="4"/>
      <c r="H18" s="5" t="s">
        <v>79</v>
      </c>
      <c r="I18" s="4"/>
      <c r="J18" s="4"/>
      <c r="K18" s="4"/>
      <c r="L18" s="4"/>
      <c r="M18" s="4"/>
      <c r="N18" s="2">
        <f>MAX(0,MIN(N$7,Assumptions!$F22)-MAX(N$6,Assumptions!$E22)+1)</f>
        <v>181</v>
      </c>
      <c r="O18" s="2">
        <f>MAX(0,MIN(O$7,Assumptions!$F22)-MAX(O$6,Assumptions!$E22)+1)</f>
        <v>184</v>
      </c>
      <c r="P18" s="2">
        <f>MAX(0,MIN(P$7,Assumptions!$F22)-MAX(P$6,Assumptions!$E22)+1)</f>
        <v>181</v>
      </c>
      <c r="Q18" s="2">
        <f>MAX(0,MIN(Q$7,Assumptions!$F22)-MAX(Q$6,Assumptions!$E22)+1)</f>
        <v>167</v>
      </c>
      <c r="R18" s="2">
        <f>MAX(0,MIN(R$7,Assumptions!$F22)-MAX(R$6,Assumptions!$E22)+1)</f>
        <v>0</v>
      </c>
      <c r="S18" s="2">
        <f>MAX(0,MIN(S$7,Assumptions!$F22)-MAX(S$6,Assumptions!$E22)+1)</f>
        <v>0</v>
      </c>
      <c r="T18" s="2">
        <f>MAX(0,MIN(T$7,Assumptions!$F22)-MAX(T$6,Assumptions!$E22)+1)</f>
        <v>0</v>
      </c>
      <c r="U18" s="2">
        <f>MAX(0,MIN(U$7,Assumptions!$F22)-MAX(U$6,Assumptions!$E22)+1)</f>
        <v>0</v>
      </c>
      <c r="V18" s="2">
        <f>MAX(0,MIN(V$7,Assumptions!$F22)-MAX(V$6,Assumptions!$E22)+1)</f>
        <v>0</v>
      </c>
      <c r="W18" s="2">
        <f>MAX(0,MIN(W$7,Assumptions!$F22)-MAX(W$6,Assumptions!$E22)+1)</f>
        <v>0</v>
      </c>
      <c r="X18" s="2">
        <f>MAX(0,MIN(X$7,Assumptions!$F22)-MAX(X$6,Assumptions!$E22)+1)</f>
        <v>0</v>
      </c>
      <c r="Y18" s="2">
        <f>MAX(0,MIN(Y$7,Assumptions!$F22)-MAX(Y$6,Assumptions!$E22)+1)</f>
        <v>0</v>
      </c>
      <c r="Z18" s="2">
        <f>MAX(0,MIN(Z$7,Assumptions!$F22)-MAX(Z$6,Assumptions!$E22)+1)</f>
        <v>0</v>
      </c>
      <c r="AA18" s="2">
        <f>MAX(0,MIN(AA$7,Assumptions!$F22)-MAX(AA$6,Assumptions!$E22)+1)</f>
        <v>0</v>
      </c>
      <c r="AB18" s="2">
        <f>MAX(0,MIN(AB$7,Assumptions!$F22)-MAX(AB$6,Assumptions!$E22)+1)</f>
        <v>0</v>
      </c>
      <c r="AC18" s="2">
        <f>MAX(0,MIN(AC$7,Assumptions!$F22)-MAX(AC$6,Assumptions!$E22)+1)</f>
        <v>0</v>
      </c>
      <c r="AD18" s="2">
        <f>MAX(0,MIN(AD$7,Assumptions!$F22)-MAX(AD$6,Assumptions!$E22)+1)</f>
        <v>0</v>
      </c>
      <c r="AE18" s="2">
        <f>MAX(0,MIN(AE$7,Assumptions!$F22)-MAX(AE$6,Assumptions!$E22)+1)</f>
        <v>0</v>
      </c>
      <c r="AF18" s="2">
        <f>MAX(0,MIN(AF$7,Assumptions!$F22)-MAX(AF$6,Assumptions!$E22)+1)</f>
        <v>0</v>
      </c>
      <c r="AG18" s="2">
        <f>MAX(0,MIN(AG$7,Assumptions!$F22)-MAX(AG$6,Assumptions!$E22)+1)</f>
        <v>0</v>
      </c>
      <c r="AH18" s="2">
        <f>MAX(0,MIN(AH$7,Assumptions!$F22)-MAX(AH$6,Assumptions!$E22)+1)</f>
        <v>0</v>
      </c>
      <c r="AI18" s="2">
        <f>MAX(0,MIN(AI$7,Assumptions!$F22)-MAX(AI$6,Assumptions!$E22)+1)</f>
        <v>0</v>
      </c>
      <c r="AJ18" s="2">
        <f>MAX(0,MIN(AJ$7,Assumptions!$F22)-MAX(AJ$6,Assumptions!$E22)+1)</f>
        <v>0</v>
      </c>
      <c r="AK18" s="2">
        <f>MAX(0,MIN(AK$7,Assumptions!$F22)-MAX(AK$6,Assumptions!$E22)+1)</f>
        <v>0</v>
      </c>
      <c r="AL18" s="2">
        <f>MAX(0,MIN(AL$7,Assumptions!$F22)-MAX(AL$6,Assumptions!$E22)+1)</f>
        <v>0</v>
      </c>
      <c r="AM18" s="2">
        <f>MAX(0,MIN(AM$7,Assumptions!$F22)-MAX(AM$6,Assumptions!$E22)+1)</f>
        <v>0</v>
      </c>
      <c r="AN18" s="2">
        <f>MAX(0,MIN(AN$7,Assumptions!$F22)-MAX(AN$6,Assumptions!$E22)+1)</f>
        <v>0</v>
      </c>
      <c r="AO18" s="2">
        <f>MAX(0,MIN(AO$7,Assumptions!$F22)-MAX(AO$6,Assumptions!$E22)+1)</f>
        <v>0</v>
      </c>
      <c r="AP18" s="2">
        <f>MAX(0,MIN(AP$7,Assumptions!$F22)-MAX(AP$6,Assumptions!$E22)+1)</f>
        <v>0</v>
      </c>
      <c r="AQ18" s="2">
        <f>MAX(0,MIN(AQ$7,Assumptions!$F22)-MAX(AQ$6,Assumptions!$E22)+1)</f>
        <v>0</v>
      </c>
      <c r="AR18" s="2">
        <f>MAX(0,MIN(AR$7,Assumptions!$F22)-MAX(AR$6,Assumptions!$E22)+1)</f>
        <v>0</v>
      </c>
      <c r="AS18" s="2">
        <f>MAX(0,MIN(AS$7,Assumptions!$F22)-MAX(AS$6,Assumptions!$E22)+1)</f>
        <v>0</v>
      </c>
      <c r="AT18" s="2">
        <f>MAX(0,MIN(AT$7,Assumptions!$F22)-MAX(AT$6,Assumptions!$E22)+1)</f>
        <v>0</v>
      </c>
      <c r="AU18" s="2">
        <f>MAX(0,MIN(AU$7,Assumptions!$F22)-MAX(AU$6,Assumptions!$E22)+1)</f>
        <v>0</v>
      </c>
      <c r="AV18" s="2">
        <f>MAX(0,MIN(AV$7,Assumptions!$F22)-MAX(AV$6,Assumptions!$E22)+1)</f>
        <v>0</v>
      </c>
      <c r="AW18" s="2">
        <f>MAX(0,MIN(AW$7,Assumptions!$F22)-MAX(AW$6,Assumptions!$E22)+1)</f>
        <v>0</v>
      </c>
    </row>
    <row r="19" spans="1:49" x14ac:dyDescent="0.2">
      <c r="A19" s="4"/>
      <c r="B19" s="4"/>
      <c r="C19" s="36"/>
      <c r="D19" s="4" t="s">
        <v>75</v>
      </c>
      <c r="E19" s="4"/>
      <c r="F19" s="4"/>
      <c r="G19" s="4"/>
      <c r="H19" s="5" t="s">
        <v>79</v>
      </c>
      <c r="I19" s="4"/>
      <c r="J19" s="4"/>
      <c r="K19" s="4"/>
      <c r="L19" s="4"/>
      <c r="M19" s="4"/>
      <c r="N19" s="2">
        <f>MAX(0,MIN(N$7,Assumptions!$F23)-MAX(N$6,Assumptions!$E23)+1)</f>
        <v>0</v>
      </c>
      <c r="O19" s="2">
        <f>MAX(0,MIN(O$7,Assumptions!$F23)-MAX(O$6,Assumptions!$E23)+1)</f>
        <v>0</v>
      </c>
      <c r="P19" s="2">
        <f>MAX(0,MIN(P$7,Assumptions!$F23)-MAX(P$6,Assumptions!$E23)+1)</f>
        <v>0</v>
      </c>
      <c r="Q19" s="2">
        <f>MAX(0,MIN(Q$7,Assumptions!$F23)-MAX(Q$6,Assumptions!$E23)+1)</f>
        <v>17</v>
      </c>
      <c r="R19" s="2">
        <f>MAX(0,MIN(R$7,Assumptions!$F23)-MAX(R$6,Assumptions!$E23)+1)</f>
        <v>182</v>
      </c>
      <c r="S19" s="2">
        <f>MAX(0,MIN(S$7,Assumptions!$F23)-MAX(S$6,Assumptions!$E23)+1)</f>
        <v>184</v>
      </c>
      <c r="T19" s="2">
        <f>MAX(0,MIN(T$7,Assumptions!$F23)-MAX(T$6,Assumptions!$E23)+1)</f>
        <v>94</v>
      </c>
      <c r="U19" s="2">
        <f>MAX(0,MIN(U$7,Assumptions!$F23)-MAX(U$6,Assumptions!$E23)+1)</f>
        <v>0</v>
      </c>
      <c r="V19" s="2">
        <f>MAX(0,MIN(V$7,Assumptions!$F23)-MAX(V$6,Assumptions!$E23)+1)</f>
        <v>0</v>
      </c>
      <c r="W19" s="2">
        <f>MAX(0,MIN(W$7,Assumptions!$F23)-MAX(W$6,Assumptions!$E23)+1)</f>
        <v>0</v>
      </c>
      <c r="X19" s="2">
        <f>MAX(0,MIN(X$7,Assumptions!$F23)-MAX(X$6,Assumptions!$E23)+1)</f>
        <v>0</v>
      </c>
      <c r="Y19" s="2">
        <f>MAX(0,MIN(Y$7,Assumptions!$F23)-MAX(Y$6,Assumptions!$E23)+1)</f>
        <v>0</v>
      </c>
      <c r="Z19" s="2">
        <f>MAX(0,MIN(Z$7,Assumptions!$F23)-MAX(Z$6,Assumptions!$E23)+1)</f>
        <v>0</v>
      </c>
      <c r="AA19" s="2">
        <f>MAX(0,MIN(AA$7,Assumptions!$F23)-MAX(AA$6,Assumptions!$E23)+1)</f>
        <v>0</v>
      </c>
      <c r="AB19" s="2">
        <f>MAX(0,MIN(AB$7,Assumptions!$F23)-MAX(AB$6,Assumptions!$E23)+1)</f>
        <v>0</v>
      </c>
      <c r="AC19" s="2">
        <f>MAX(0,MIN(AC$7,Assumptions!$F23)-MAX(AC$6,Assumptions!$E23)+1)</f>
        <v>0</v>
      </c>
      <c r="AD19" s="2">
        <f>MAX(0,MIN(AD$7,Assumptions!$F23)-MAX(AD$6,Assumptions!$E23)+1)</f>
        <v>0</v>
      </c>
      <c r="AE19" s="2">
        <f>MAX(0,MIN(AE$7,Assumptions!$F23)-MAX(AE$6,Assumptions!$E23)+1)</f>
        <v>0</v>
      </c>
      <c r="AF19" s="2">
        <f>MAX(0,MIN(AF$7,Assumptions!$F23)-MAX(AF$6,Assumptions!$E23)+1)</f>
        <v>0</v>
      </c>
      <c r="AG19" s="2">
        <f>MAX(0,MIN(AG$7,Assumptions!$F23)-MAX(AG$6,Assumptions!$E23)+1)</f>
        <v>0</v>
      </c>
      <c r="AH19" s="2">
        <f>MAX(0,MIN(AH$7,Assumptions!$F23)-MAX(AH$6,Assumptions!$E23)+1)</f>
        <v>0</v>
      </c>
      <c r="AI19" s="2">
        <f>MAX(0,MIN(AI$7,Assumptions!$F23)-MAX(AI$6,Assumptions!$E23)+1)</f>
        <v>0</v>
      </c>
      <c r="AJ19" s="2">
        <f>MAX(0,MIN(AJ$7,Assumptions!$F23)-MAX(AJ$6,Assumptions!$E23)+1)</f>
        <v>0</v>
      </c>
      <c r="AK19" s="2">
        <f>MAX(0,MIN(AK$7,Assumptions!$F23)-MAX(AK$6,Assumptions!$E23)+1)</f>
        <v>0</v>
      </c>
      <c r="AL19" s="2">
        <f>MAX(0,MIN(AL$7,Assumptions!$F23)-MAX(AL$6,Assumptions!$E23)+1)</f>
        <v>0</v>
      </c>
      <c r="AM19" s="2">
        <f>MAX(0,MIN(AM$7,Assumptions!$F23)-MAX(AM$6,Assumptions!$E23)+1)</f>
        <v>0</v>
      </c>
      <c r="AN19" s="2">
        <f>MAX(0,MIN(AN$7,Assumptions!$F23)-MAX(AN$6,Assumptions!$E23)+1)</f>
        <v>0</v>
      </c>
      <c r="AO19" s="2">
        <f>MAX(0,MIN(AO$7,Assumptions!$F23)-MAX(AO$6,Assumptions!$E23)+1)</f>
        <v>0</v>
      </c>
      <c r="AP19" s="2">
        <f>MAX(0,MIN(AP$7,Assumptions!$F23)-MAX(AP$6,Assumptions!$E23)+1)</f>
        <v>0</v>
      </c>
      <c r="AQ19" s="2">
        <f>MAX(0,MIN(AQ$7,Assumptions!$F23)-MAX(AQ$6,Assumptions!$E23)+1)</f>
        <v>0</v>
      </c>
      <c r="AR19" s="2">
        <f>MAX(0,MIN(AR$7,Assumptions!$F23)-MAX(AR$6,Assumptions!$E23)+1)</f>
        <v>0</v>
      </c>
      <c r="AS19" s="2">
        <f>MAX(0,MIN(AS$7,Assumptions!$F23)-MAX(AS$6,Assumptions!$E23)+1)</f>
        <v>0</v>
      </c>
      <c r="AT19" s="2">
        <f>MAX(0,MIN(AT$7,Assumptions!$F23)-MAX(AT$6,Assumptions!$E23)+1)</f>
        <v>0</v>
      </c>
      <c r="AU19" s="2">
        <f>MAX(0,MIN(AU$7,Assumptions!$F23)-MAX(AU$6,Assumptions!$E23)+1)</f>
        <v>0</v>
      </c>
      <c r="AV19" s="2">
        <f>MAX(0,MIN(AV$7,Assumptions!$F23)-MAX(AV$6,Assumptions!$E23)+1)</f>
        <v>0</v>
      </c>
      <c r="AW19" s="2">
        <f>MAX(0,MIN(AW$7,Assumptions!$F23)-MAX(AW$6,Assumptions!$E23)+1)</f>
        <v>0</v>
      </c>
    </row>
    <row r="20" spans="1:49" x14ac:dyDescent="0.2">
      <c r="A20" s="4"/>
      <c r="B20" s="4"/>
      <c r="C20" s="36"/>
      <c r="D20" s="4" t="s">
        <v>76</v>
      </c>
      <c r="E20" s="4"/>
      <c r="F20" s="4"/>
      <c r="G20" s="4"/>
      <c r="H20" s="5" t="s">
        <v>79</v>
      </c>
      <c r="I20" s="4"/>
      <c r="J20" s="4"/>
      <c r="K20" s="4"/>
      <c r="L20" s="4"/>
      <c r="M20" s="4"/>
      <c r="N20" s="2">
        <f>MAX(0,MIN(N$7,Assumptions!$F24)-MAX(N$6,Assumptions!$E24)+1)</f>
        <v>0</v>
      </c>
      <c r="O20" s="2">
        <f>MAX(0,MIN(O$7,Assumptions!$F24)-MAX(O$6,Assumptions!$E24)+1)</f>
        <v>0</v>
      </c>
      <c r="P20" s="2">
        <f>MAX(0,MIN(P$7,Assumptions!$F24)-MAX(P$6,Assumptions!$E24)+1)</f>
        <v>0</v>
      </c>
      <c r="Q20" s="2">
        <f>MAX(0,MIN(Q$7,Assumptions!$F24)-MAX(Q$6,Assumptions!$E24)+1)</f>
        <v>0</v>
      </c>
      <c r="R20" s="2">
        <f>MAX(0,MIN(R$7,Assumptions!$F24)-MAX(R$6,Assumptions!$E24)+1)</f>
        <v>0</v>
      </c>
      <c r="S20" s="2">
        <f>MAX(0,MIN(S$7,Assumptions!$F24)-MAX(S$6,Assumptions!$E24)+1)</f>
        <v>0</v>
      </c>
      <c r="T20" s="2">
        <f>MAX(0,MIN(T$7,Assumptions!$F24)-MAX(T$6,Assumptions!$E24)+1)</f>
        <v>87</v>
      </c>
      <c r="U20" s="2">
        <f>MAX(0,MIN(U$7,Assumptions!$F24)-MAX(U$6,Assumptions!$E24)+1)</f>
        <v>184</v>
      </c>
      <c r="V20" s="2">
        <f>MAX(0,MIN(V$7,Assumptions!$F24)-MAX(V$6,Assumptions!$E24)+1)</f>
        <v>181</v>
      </c>
      <c r="W20" s="2">
        <f>MAX(0,MIN(W$7,Assumptions!$F24)-MAX(W$6,Assumptions!$E24)+1)</f>
        <v>184</v>
      </c>
      <c r="X20" s="2">
        <f>MAX(0,MIN(X$7,Assumptions!$F24)-MAX(X$6,Assumptions!$E24)+1)</f>
        <v>181</v>
      </c>
      <c r="Y20" s="2">
        <f>MAX(0,MIN(Y$7,Assumptions!$F24)-MAX(Y$6,Assumptions!$E24)+1)</f>
        <v>116</v>
      </c>
      <c r="Z20" s="2">
        <f>MAX(0,MIN(Z$7,Assumptions!$F24)-MAX(Z$6,Assumptions!$E24)+1)</f>
        <v>0</v>
      </c>
      <c r="AA20" s="2">
        <f>MAX(0,MIN(AA$7,Assumptions!$F24)-MAX(AA$6,Assumptions!$E24)+1)</f>
        <v>0</v>
      </c>
      <c r="AB20" s="2">
        <f>MAX(0,MIN(AB$7,Assumptions!$F24)-MAX(AB$6,Assumptions!$E24)+1)</f>
        <v>0</v>
      </c>
      <c r="AC20" s="2">
        <f>MAX(0,MIN(AC$7,Assumptions!$F24)-MAX(AC$6,Assumptions!$E24)+1)</f>
        <v>0</v>
      </c>
      <c r="AD20" s="2">
        <f>MAX(0,MIN(AD$7,Assumptions!$F24)-MAX(AD$6,Assumptions!$E24)+1)</f>
        <v>0</v>
      </c>
      <c r="AE20" s="2">
        <f>MAX(0,MIN(AE$7,Assumptions!$F24)-MAX(AE$6,Assumptions!$E24)+1)</f>
        <v>0</v>
      </c>
      <c r="AF20" s="2">
        <f>MAX(0,MIN(AF$7,Assumptions!$F24)-MAX(AF$6,Assumptions!$E24)+1)</f>
        <v>0</v>
      </c>
      <c r="AG20" s="2">
        <f>MAX(0,MIN(AG$7,Assumptions!$F24)-MAX(AG$6,Assumptions!$E24)+1)</f>
        <v>0</v>
      </c>
      <c r="AH20" s="2">
        <f>MAX(0,MIN(AH$7,Assumptions!$F24)-MAX(AH$6,Assumptions!$E24)+1)</f>
        <v>0</v>
      </c>
      <c r="AI20" s="2">
        <f>MAX(0,MIN(AI$7,Assumptions!$F24)-MAX(AI$6,Assumptions!$E24)+1)</f>
        <v>0</v>
      </c>
      <c r="AJ20" s="2">
        <f>MAX(0,MIN(AJ$7,Assumptions!$F24)-MAX(AJ$6,Assumptions!$E24)+1)</f>
        <v>0</v>
      </c>
      <c r="AK20" s="2">
        <f>MAX(0,MIN(AK$7,Assumptions!$F24)-MAX(AK$6,Assumptions!$E24)+1)</f>
        <v>0</v>
      </c>
      <c r="AL20" s="2">
        <f>MAX(0,MIN(AL$7,Assumptions!$F24)-MAX(AL$6,Assumptions!$E24)+1)</f>
        <v>0</v>
      </c>
      <c r="AM20" s="2">
        <f>MAX(0,MIN(AM$7,Assumptions!$F24)-MAX(AM$6,Assumptions!$E24)+1)</f>
        <v>0</v>
      </c>
      <c r="AN20" s="2">
        <f>MAX(0,MIN(AN$7,Assumptions!$F24)-MAX(AN$6,Assumptions!$E24)+1)</f>
        <v>0</v>
      </c>
      <c r="AO20" s="2">
        <f>MAX(0,MIN(AO$7,Assumptions!$F24)-MAX(AO$6,Assumptions!$E24)+1)</f>
        <v>0</v>
      </c>
      <c r="AP20" s="2">
        <f>MAX(0,MIN(AP$7,Assumptions!$F24)-MAX(AP$6,Assumptions!$E24)+1)</f>
        <v>0</v>
      </c>
      <c r="AQ20" s="2">
        <f>MAX(0,MIN(AQ$7,Assumptions!$F24)-MAX(AQ$6,Assumptions!$E24)+1)</f>
        <v>0</v>
      </c>
      <c r="AR20" s="2">
        <f>MAX(0,MIN(AR$7,Assumptions!$F24)-MAX(AR$6,Assumptions!$E24)+1)</f>
        <v>0</v>
      </c>
      <c r="AS20" s="2">
        <f>MAX(0,MIN(AS$7,Assumptions!$F24)-MAX(AS$6,Assumptions!$E24)+1)</f>
        <v>0</v>
      </c>
      <c r="AT20" s="2">
        <f>MAX(0,MIN(AT$7,Assumptions!$F24)-MAX(AT$6,Assumptions!$E24)+1)</f>
        <v>0</v>
      </c>
      <c r="AU20" s="2">
        <f>MAX(0,MIN(AU$7,Assumptions!$F24)-MAX(AU$6,Assumptions!$E24)+1)</f>
        <v>0</v>
      </c>
      <c r="AV20" s="2">
        <f>MAX(0,MIN(AV$7,Assumptions!$F24)-MAX(AV$6,Assumptions!$E24)+1)</f>
        <v>0</v>
      </c>
      <c r="AW20" s="2">
        <f>MAX(0,MIN(AW$7,Assumptions!$F24)-MAX(AW$6,Assumptions!$E24)+1)</f>
        <v>0</v>
      </c>
    </row>
    <row r="21" spans="1:49" x14ac:dyDescent="0.2">
      <c r="A21" s="4"/>
      <c r="B21" s="4"/>
      <c r="C21" s="36"/>
      <c r="D21" s="4" t="s">
        <v>77</v>
      </c>
      <c r="E21" s="4"/>
      <c r="F21" s="4"/>
      <c r="G21" s="4"/>
      <c r="H21" s="5" t="s">
        <v>79</v>
      </c>
      <c r="I21" s="4"/>
      <c r="J21" s="4"/>
      <c r="K21" s="4"/>
      <c r="L21" s="4"/>
      <c r="M21" s="4"/>
      <c r="N21" s="2">
        <f>MAX(0,MIN(N$7,Assumptions!$F25)-MAX(N$6,Assumptions!$E25)+1)</f>
        <v>0</v>
      </c>
      <c r="O21" s="2">
        <f>MAX(0,MIN(O$7,Assumptions!$F25)-MAX(O$6,Assumptions!$E25)+1)</f>
        <v>0</v>
      </c>
      <c r="P21" s="2">
        <f>MAX(0,MIN(P$7,Assumptions!$F25)-MAX(P$6,Assumptions!$E25)+1)</f>
        <v>0</v>
      </c>
      <c r="Q21" s="2">
        <f>MAX(0,MIN(Q$7,Assumptions!$F25)-MAX(Q$6,Assumptions!$E25)+1)</f>
        <v>0</v>
      </c>
      <c r="R21" s="2">
        <f>MAX(0,MIN(R$7,Assumptions!$F25)-MAX(R$6,Assumptions!$E25)+1)</f>
        <v>0</v>
      </c>
      <c r="S21" s="2">
        <f>MAX(0,MIN(S$7,Assumptions!$F25)-MAX(S$6,Assumptions!$E25)+1)</f>
        <v>0</v>
      </c>
      <c r="T21" s="2">
        <f>MAX(0,MIN(T$7,Assumptions!$F25)-MAX(T$6,Assumptions!$E25)+1)</f>
        <v>0</v>
      </c>
      <c r="U21" s="2">
        <f>MAX(0,MIN(U$7,Assumptions!$F25)-MAX(U$6,Assumptions!$E25)+1)</f>
        <v>0</v>
      </c>
      <c r="V21" s="2">
        <f>MAX(0,MIN(V$7,Assumptions!$F25)-MAX(V$6,Assumptions!$E25)+1)</f>
        <v>0</v>
      </c>
      <c r="W21" s="2">
        <f>MAX(0,MIN(W$7,Assumptions!$F25)-MAX(W$6,Assumptions!$E25)+1)</f>
        <v>0</v>
      </c>
      <c r="X21" s="2">
        <f>MAX(0,MIN(X$7,Assumptions!$F25)-MAX(X$6,Assumptions!$E25)+1)</f>
        <v>0</v>
      </c>
      <c r="Y21" s="2">
        <f>MAX(0,MIN(Y$7,Assumptions!$F25)-MAX(Y$6,Assumptions!$E25)+1)</f>
        <v>68</v>
      </c>
      <c r="Z21" s="2">
        <f>MAX(0,MIN(Z$7,Assumptions!$F25)-MAX(Z$6,Assumptions!$E25)+1)</f>
        <v>0</v>
      </c>
      <c r="AA21" s="2">
        <f>MAX(0,MIN(AA$7,Assumptions!$F25)-MAX(AA$6,Assumptions!$E25)+1)</f>
        <v>0</v>
      </c>
      <c r="AB21" s="2">
        <f>MAX(0,MIN(AB$7,Assumptions!$F25)-MAX(AB$6,Assumptions!$E25)+1)</f>
        <v>0</v>
      </c>
      <c r="AC21" s="2">
        <f>MAX(0,MIN(AC$7,Assumptions!$F25)-MAX(AC$6,Assumptions!$E25)+1)</f>
        <v>0</v>
      </c>
      <c r="AD21" s="2">
        <f>MAX(0,MIN(AD$7,Assumptions!$F25)-MAX(AD$6,Assumptions!$E25)+1)</f>
        <v>0</v>
      </c>
      <c r="AE21" s="2">
        <f>MAX(0,MIN(AE$7,Assumptions!$F25)-MAX(AE$6,Assumptions!$E25)+1)</f>
        <v>0</v>
      </c>
      <c r="AF21" s="2">
        <f>MAX(0,MIN(AF$7,Assumptions!$F25)-MAX(AF$6,Assumptions!$E25)+1)</f>
        <v>0</v>
      </c>
      <c r="AG21" s="2">
        <f>MAX(0,MIN(AG$7,Assumptions!$F25)-MAX(AG$6,Assumptions!$E25)+1)</f>
        <v>0</v>
      </c>
      <c r="AH21" s="2">
        <f>MAX(0,MIN(AH$7,Assumptions!$F25)-MAX(AH$6,Assumptions!$E25)+1)</f>
        <v>0</v>
      </c>
      <c r="AI21" s="2">
        <f>MAX(0,MIN(AI$7,Assumptions!$F25)-MAX(AI$6,Assumptions!$E25)+1)</f>
        <v>0</v>
      </c>
      <c r="AJ21" s="2">
        <f>MAX(0,MIN(AJ$7,Assumptions!$F25)-MAX(AJ$6,Assumptions!$E25)+1)</f>
        <v>0</v>
      </c>
      <c r="AK21" s="2">
        <f>MAX(0,MIN(AK$7,Assumptions!$F25)-MAX(AK$6,Assumptions!$E25)+1)</f>
        <v>0</v>
      </c>
      <c r="AL21" s="2">
        <f>MAX(0,MIN(AL$7,Assumptions!$F25)-MAX(AL$6,Assumptions!$E25)+1)</f>
        <v>0</v>
      </c>
      <c r="AM21" s="2">
        <f>MAX(0,MIN(AM$7,Assumptions!$F25)-MAX(AM$6,Assumptions!$E25)+1)</f>
        <v>0</v>
      </c>
      <c r="AN21" s="2">
        <f>MAX(0,MIN(AN$7,Assumptions!$F25)-MAX(AN$6,Assumptions!$E25)+1)</f>
        <v>0</v>
      </c>
      <c r="AO21" s="2">
        <f>MAX(0,MIN(AO$7,Assumptions!$F25)-MAX(AO$6,Assumptions!$E25)+1)</f>
        <v>0</v>
      </c>
      <c r="AP21" s="2">
        <f>MAX(0,MIN(AP$7,Assumptions!$F25)-MAX(AP$6,Assumptions!$E25)+1)</f>
        <v>0</v>
      </c>
      <c r="AQ21" s="2">
        <f>MAX(0,MIN(AQ$7,Assumptions!$F25)-MAX(AQ$6,Assumptions!$E25)+1)</f>
        <v>0</v>
      </c>
      <c r="AR21" s="2">
        <f>MAX(0,MIN(AR$7,Assumptions!$F25)-MAX(AR$6,Assumptions!$E25)+1)</f>
        <v>0</v>
      </c>
      <c r="AS21" s="2">
        <f>MAX(0,MIN(AS$7,Assumptions!$F25)-MAX(AS$6,Assumptions!$E25)+1)</f>
        <v>0</v>
      </c>
      <c r="AT21" s="2">
        <f>MAX(0,MIN(AT$7,Assumptions!$F25)-MAX(AT$6,Assumptions!$E25)+1)</f>
        <v>0</v>
      </c>
      <c r="AU21" s="2">
        <f>MAX(0,MIN(AU$7,Assumptions!$F25)-MAX(AU$6,Assumptions!$E25)+1)</f>
        <v>0</v>
      </c>
      <c r="AV21" s="2">
        <f>MAX(0,MIN(AV$7,Assumptions!$F25)-MAX(AV$6,Assumptions!$E25)+1)</f>
        <v>0</v>
      </c>
      <c r="AW21" s="2">
        <f>MAX(0,MIN(AW$7,Assumptions!$F25)-MAX(AW$6,Assumptions!$E25)+1)</f>
        <v>0</v>
      </c>
    </row>
    <row r="22" spans="1:49" x14ac:dyDescent="0.2">
      <c r="A22" s="4"/>
      <c r="B22" s="4"/>
      <c r="C22" s="36"/>
      <c r="D22" s="4" t="s">
        <v>78</v>
      </c>
      <c r="E22" s="4"/>
      <c r="F22" s="4"/>
      <c r="G22" s="4"/>
      <c r="H22" s="5" t="s">
        <v>3</v>
      </c>
      <c r="I22" s="4"/>
      <c r="J22" s="4"/>
      <c r="K22" s="4"/>
      <c r="L22" s="4"/>
      <c r="M22" s="4"/>
      <c r="N22" s="17">
        <f>SUMPRODUCT(N18:N21,Assumptions!$I$22:$I$25)/365</f>
        <v>2.1571232876712327E-2</v>
      </c>
      <c r="O22" s="17">
        <f>SUMPRODUCT(O18:O21,Assumptions!$I$22:$I$25)/365</f>
        <v>2.192876712328767E-2</v>
      </c>
      <c r="P22" s="17">
        <f>SUMPRODUCT(P18:P21,Assumptions!$I$22:$I$25)/365</f>
        <v>2.1571232876712327E-2</v>
      </c>
      <c r="Q22" s="17">
        <f>SUMPRODUCT(Q18:Q21,Assumptions!$I$22:$I$25)/365</f>
        <v>2.2464383561643833E-2</v>
      </c>
      <c r="R22" s="17">
        <f>SUMPRODUCT(R18:R21,Assumptions!$I$22:$I$25)/365</f>
        <v>2.7424657534246576E-2</v>
      </c>
      <c r="S22" s="17">
        <f>SUMPRODUCT(S18:S21,Assumptions!$I$22:$I$25)/365</f>
        <v>2.772602739726027E-2</v>
      </c>
      <c r="T22" s="17">
        <f>SUMPRODUCT(T18:T21,Assumptions!$I$22:$I$25)/365</f>
        <v>2.7989041095890413E-2</v>
      </c>
      <c r="U22" s="17">
        <f>SUMPRODUCT(U18:U21,Assumptions!$I$22:$I$25)/365</f>
        <v>2.9238356164383562E-2</v>
      </c>
      <c r="V22" s="17">
        <f>SUMPRODUCT(V18:V21,Assumptions!$I$22:$I$25)/365</f>
        <v>2.8761643835616441E-2</v>
      </c>
      <c r="W22" s="17">
        <f>SUMPRODUCT(W18:W21,Assumptions!$I$22:$I$25)/365</f>
        <v>2.9238356164383562E-2</v>
      </c>
      <c r="X22" s="17">
        <f>SUMPRODUCT(X18:X21,Assumptions!$I$22:$I$25)/365</f>
        <v>2.8761643835616441E-2</v>
      </c>
      <c r="Y22" s="17">
        <f>SUMPRODUCT(Y18:Y21,Assumptions!$I$22:$I$25)/365</f>
        <v>2.9983561643835619E-2</v>
      </c>
      <c r="Z22" s="17">
        <f>SUMPRODUCT(Z18:Z21,Assumptions!$I$22:$I$25)/365</f>
        <v>0</v>
      </c>
      <c r="AA22" s="17">
        <f>SUMPRODUCT(AA18:AA21,Assumptions!$I$22:$I$25)/365</f>
        <v>0</v>
      </c>
      <c r="AB22" s="17">
        <f>SUMPRODUCT(AB18:AB21,Assumptions!$I$22:$I$25)/365</f>
        <v>0</v>
      </c>
      <c r="AC22" s="17">
        <f>SUMPRODUCT(AC18:AC21,Assumptions!$I$22:$I$25)/365</f>
        <v>0</v>
      </c>
      <c r="AD22" s="17">
        <f>SUMPRODUCT(AD18:AD21,Assumptions!$I$22:$I$25)/365</f>
        <v>0</v>
      </c>
      <c r="AE22" s="17">
        <f>SUMPRODUCT(AE18:AE21,Assumptions!$I$22:$I$25)/365</f>
        <v>0</v>
      </c>
      <c r="AF22" s="17">
        <f>SUMPRODUCT(AF18:AF21,Assumptions!$I$22:$I$25)/365</f>
        <v>0</v>
      </c>
      <c r="AG22" s="17">
        <f>SUMPRODUCT(AG18:AG21,Assumptions!$I$22:$I$25)/365</f>
        <v>0</v>
      </c>
      <c r="AH22" s="17">
        <f>SUMPRODUCT(AH18:AH21,Assumptions!$I$22:$I$25)/365</f>
        <v>0</v>
      </c>
      <c r="AI22" s="17">
        <f>SUMPRODUCT(AI18:AI21,Assumptions!$I$22:$I$25)/365</f>
        <v>0</v>
      </c>
      <c r="AJ22" s="17">
        <f>SUMPRODUCT(AJ18:AJ21,Assumptions!$I$22:$I$25)/365</f>
        <v>0</v>
      </c>
      <c r="AK22" s="17">
        <f>SUMPRODUCT(AK18:AK21,Assumptions!$I$22:$I$25)/365</f>
        <v>0</v>
      </c>
      <c r="AL22" s="17">
        <f>SUMPRODUCT(AL18:AL21,Assumptions!$I$22:$I$25)/365</f>
        <v>0</v>
      </c>
      <c r="AM22" s="17">
        <f>SUMPRODUCT(AM18:AM21,Assumptions!$I$22:$I$25)/365</f>
        <v>0</v>
      </c>
      <c r="AN22" s="17">
        <f>SUMPRODUCT(AN18:AN21,Assumptions!$I$22:$I$25)/365</f>
        <v>0</v>
      </c>
      <c r="AO22" s="17">
        <f>SUMPRODUCT(AO18:AO21,Assumptions!$I$22:$I$25)/365</f>
        <v>0</v>
      </c>
      <c r="AP22" s="17">
        <f>SUMPRODUCT(AP18:AP21,Assumptions!$I$22:$I$25)/365</f>
        <v>0</v>
      </c>
      <c r="AQ22" s="17">
        <f>SUMPRODUCT(AQ18:AQ21,Assumptions!$I$22:$I$25)/365</f>
        <v>0</v>
      </c>
      <c r="AR22" s="17">
        <f>SUMPRODUCT(AR18:AR21,Assumptions!$I$22:$I$25)/365</f>
        <v>0</v>
      </c>
      <c r="AS22" s="17">
        <f>SUMPRODUCT(AS18:AS21,Assumptions!$I$22:$I$25)/365</f>
        <v>0</v>
      </c>
      <c r="AT22" s="17">
        <f>SUMPRODUCT(AT18:AT21,Assumptions!$I$22:$I$25)/365</f>
        <v>0</v>
      </c>
      <c r="AU22" s="17">
        <f>SUMPRODUCT(AU18:AU21,Assumptions!$I$22:$I$25)/365</f>
        <v>0</v>
      </c>
      <c r="AV22" s="17">
        <f>SUMPRODUCT(AV18:AV21,Assumptions!$I$22:$I$25)/365</f>
        <v>0</v>
      </c>
      <c r="AW22" s="17">
        <f>SUMPRODUCT(AW18:AW21,Assumptions!$I$22:$I$25)/365</f>
        <v>0</v>
      </c>
    </row>
    <row r="23" spans="1:49" x14ac:dyDescent="0.2">
      <c r="A23" s="4"/>
      <c r="B23" s="4"/>
      <c r="C23" s="36"/>
      <c r="D23" s="4" t="s">
        <v>39</v>
      </c>
      <c r="E23" s="4"/>
      <c r="F23" s="4"/>
      <c r="G23" s="4"/>
      <c r="H23" s="5" t="s">
        <v>5</v>
      </c>
      <c r="I23" s="4"/>
      <c r="J23" s="4"/>
      <c r="K23" s="4"/>
      <c r="L23" s="4"/>
      <c r="M23" s="4"/>
      <c r="N23" s="4">
        <f>N14*N22</f>
        <v>215712.32876712328</v>
      </c>
      <c r="O23" s="4">
        <f>O14*O22</f>
        <v>201013.69863013696</v>
      </c>
      <c r="P23" s="4">
        <f>P14*P22</f>
        <v>179760.27397260271</v>
      </c>
      <c r="Q23" s="4">
        <f>Q14*Q22</f>
        <v>168482.87671232875</v>
      </c>
      <c r="R23" s="4">
        <f>R14*R22</f>
        <v>182831.05022831052</v>
      </c>
      <c r="S23" s="4">
        <f>S14*S22</f>
        <v>161735.15981735158</v>
      </c>
      <c r="T23" s="4">
        <f>T14*T22</f>
        <v>139945.2054794521</v>
      </c>
      <c r="U23" s="4">
        <f>U14*U22</f>
        <v>121826.48401826486</v>
      </c>
      <c r="V23" s="4">
        <f>V14*V22</f>
        <v>95872.146118721488</v>
      </c>
      <c r="W23" s="4">
        <f>W14*W22</f>
        <v>73095.89041095892</v>
      </c>
      <c r="X23" s="4">
        <f>X14*X22</f>
        <v>47936.073059360744</v>
      </c>
      <c r="Y23" s="4">
        <f>Y14*Y22</f>
        <v>24986.301369863024</v>
      </c>
      <c r="Z23" s="4">
        <f>Z14*Z22</f>
        <v>0</v>
      </c>
      <c r="AA23" s="4">
        <f>AA14*AA22</f>
        <v>0</v>
      </c>
      <c r="AB23" s="4">
        <f>AB14*AB22</f>
        <v>0</v>
      </c>
      <c r="AC23" s="4">
        <f>AC14*AC22</f>
        <v>0</v>
      </c>
      <c r="AD23" s="4">
        <f>AD14*AD22</f>
        <v>0</v>
      </c>
      <c r="AE23" s="4">
        <f>AE14*AE22</f>
        <v>0</v>
      </c>
      <c r="AF23" s="4">
        <f>AF14*AF22</f>
        <v>0</v>
      </c>
      <c r="AG23" s="4">
        <f>AG14*AG22</f>
        <v>0</v>
      </c>
      <c r="AH23" s="4">
        <f>AH14*AH22</f>
        <v>0</v>
      </c>
      <c r="AI23" s="4">
        <f>AI14*AI22</f>
        <v>0</v>
      </c>
      <c r="AJ23" s="4">
        <f>AJ14*AJ22</f>
        <v>0</v>
      </c>
      <c r="AK23" s="4">
        <f>AK14*AK22</f>
        <v>0</v>
      </c>
      <c r="AL23" s="4">
        <f>AL14*AL22</f>
        <v>0</v>
      </c>
      <c r="AM23" s="4">
        <f>AM14*AM22</f>
        <v>0</v>
      </c>
      <c r="AN23" s="4">
        <f>AN14*AN22</f>
        <v>0</v>
      </c>
      <c r="AO23" s="4">
        <f>AO14*AO22</f>
        <v>0</v>
      </c>
      <c r="AP23" s="4">
        <f>AP14*AP22</f>
        <v>0</v>
      </c>
      <c r="AQ23" s="4">
        <f>AQ14*AQ22</f>
        <v>0</v>
      </c>
      <c r="AR23" s="4">
        <f>AR14*AR22</f>
        <v>0</v>
      </c>
      <c r="AS23" s="4">
        <f>AS14*AS22</f>
        <v>0</v>
      </c>
      <c r="AT23" s="4">
        <f>AT14*AT22</f>
        <v>0</v>
      </c>
      <c r="AU23" s="4">
        <f>AU14*AU22</f>
        <v>0</v>
      </c>
      <c r="AV23" s="4">
        <f>AV14*AV22</f>
        <v>0</v>
      </c>
      <c r="AW23" s="4">
        <f>AW14*AW22</f>
        <v>0</v>
      </c>
    </row>
    <row r="24" spans="1:49" x14ac:dyDescent="0.2">
      <c r="A24" s="4"/>
      <c r="B24" s="4"/>
      <c r="C24" s="36"/>
      <c r="D24" s="4"/>
      <c r="E24" s="4"/>
      <c r="F24" s="4"/>
      <c r="G24" s="4"/>
      <c r="H24" s="5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</row>
    <row r="25" spans="1:49" x14ac:dyDescent="0.2">
      <c r="A25" s="4"/>
      <c r="B25" s="4"/>
      <c r="C25" s="36" t="s">
        <v>73</v>
      </c>
      <c r="D25" s="4"/>
      <c r="E25" s="4"/>
      <c r="F25" s="4"/>
      <c r="G25" s="4"/>
      <c r="H25" s="5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</row>
    <row r="26" spans="1:49" x14ac:dyDescent="0.2">
      <c r="A26" s="4"/>
      <c r="B26" s="4"/>
      <c r="C26" s="36"/>
      <c r="D26" s="4" t="s">
        <v>68</v>
      </c>
      <c r="E26" s="4"/>
      <c r="F26" s="4"/>
      <c r="G26" s="4"/>
      <c r="H26" s="5" t="s">
        <v>5</v>
      </c>
      <c r="I26" s="4"/>
      <c r="J26" s="4"/>
      <c r="K26" s="4"/>
      <c r="L26" s="4"/>
      <c r="N26" s="4">
        <f>M29</f>
        <v>10000000</v>
      </c>
      <c r="O26" s="4">
        <f t="shared" ref="O26:AW26" si="2">N29</f>
        <v>10300000</v>
      </c>
      <c r="P26" s="4">
        <f t="shared" si="2"/>
        <v>10609000</v>
      </c>
      <c r="Q26" s="4">
        <f t="shared" si="2"/>
        <v>10927270</v>
      </c>
      <c r="R26" s="4">
        <f t="shared" si="2"/>
        <v>11255088.1</v>
      </c>
      <c r="S26" s="4">
        <f t="shared" si="2"/>
        <v>11592740.742999999</v>
      </c>
      <c r="T26" s="4">
        <f t="shared" si="2"/>
        <v>11940522.965289999</v>
      </c>
      <c r="U26" s="4">
        <f t="shared" si="2"/>
        <v>12298738.6542487</v>
      </c>
      <c r="V26" s="4">
        <f t="shared" si="2"/>
        <v>12667700.813876161</v>
      </c>
      <c r="W26" s="4">
        <f t="shared" si="2"/>
        <v>13047731.838292446</v>
      </c>
      <c r="X26" s="4">
        <f t="shared" si="2"/>
        <v>13439163.793441219</v>
      </c>
      <c r="Y26" s="4">
        <f t="shared" si="2"/>
        <v>13842338.707244456</v>
      </c>
      <c r="Z26" s="4">
        <f t="shared" si="2"/>
        <v>14257608.86846179</v>
      </c>
      <c r="AA26" s="4">
        <f t="shared" si="2"/>
        <v>13257608.86846179</v>
      </c>
      <c r="AB26" s="4">
        <f t="shared" si="2"/>
        <v>12257608.86846179</v>
      </c>
      <c r="AC26" s="4">
        <f t="shared" si="2"/>
        <v>11257608.86846179</v>
      </c>
      <c r="AD26" s="4">
        <f t="shared" si="2"/>
        <v>10257608.86846179</v>
      </c>
      <c r="AE26" s="4">
        <f t="shared" si="2"/>
        <v>9257608.8684617896</v>
      </c>
      <c r="AF26" s="4">
        <f t="shared" si="2"/>
        <v>8257608.8684617896</v>
      </c>
      <c r="AG26" s="4">
        <f t="shared" si="2"/>
        <v>7257608.8684617896</v>
      </c>
      <c r="AH26" s="4">
        <f t="shared" si="2"/>
        <v>6257608.8684617896</v>
      </c>
      <c r="AI26" s="4">
        <f t="shared" si="2"/>
        <v>5257608.8684617896</v>
      </c>
      <c r="AJ26" s="4">
        <f t="shared" si="2"/>
        <v>4257608.8684617896</v>
      </c>
      <c r="AK26" s="4">
        <f t="shared" si="2"/>
        <v>3257608.8684617896</v>
      </c>
      <c r="AL26" s="4">
        <f t="shared" si="2"/>
        <v>2257608.8684617896</v>
      </c>
      <c r="AM26" s="4">
        <f t="shared" si="2"/>
        <v>1257608.8684617896</v>
      </c>
      <c r="AN26" s="4">
        <f t="shared" si="2"/>
        <v>257608.86846178956</v>
      </c>
      <c r="AO26" s="4">
        <f t="shared" si="2"/>
        <v>0</v>
      </c>
      <c r="AP26" s="4">
        <f t="shared" si="2"/>
        <v>0</v>
      </c>
      <c r="AQ26" s="4">
        <f t="shared" si="2"/>
        <v>0</v>
      </c>
      <c r="AR26" s="4">
        <f t="shared" si="2"/>
        <v>0</v>
      </c>
      <c r="AS26" s="4">
        <f t="shared" si="2"/>
        <v>0</v>
      </c>
      <c r="AT26" s="4">
        <f t="shared" si="2"/>
        <v>0</v>
      </c>
      <c r="AU26" s="4">
        <f t="shared" si="2"/>
        <v>0</v>
      </c>
      <c r="AV26" s="4">
        <f t="shared" si="2"/>
        <v>0</v>
      </c>
      <c r="AW26" s="4">
        <f t="shared" si="2"/>
        <v>0</v>
      </c>
    </row>
    <row r="27" spans="1:49" x14ac:dyDescent="0.2">
      <c r="A27" s="4"/>
      <c r="B27" s="4"/>
      <c r="C27" s="36"/>
      <c r="D27" s="4" t="s">
        <v>69</v>
      </c>
      <c r="E27" s="4"/>
      <c r="F27" s="4"/>
      <c r="G27" s="4"/>
      <c r="H27" s="5" t="s">
        <v>5</v>
      </c>
      <c r="I27" s="4"/>
      <c r="J27" s="4"/>
      <c r="K27" s="4"/>
      <c r="L27" s="4"/>
      <c r="M27" s="4"/>
      <c r="N27" s="4">
        <f>-(N$7&gt;=Assumptions!$I$33)*MIN(Assumptions!$I$34,N26)</f>
        <v>0</v>
      </c>
      <c r="O27" s="4">
        <f>-(O$7&gt;=Assumptions!$I$33)*MIN(Assumptions!$I$34,O26)</f>
        <v>0</v>
      </c>
      <c r="P27" s="4">
        <f>-(P$7&gt;=Assumptions!$I$33)*MIN(Assumptions!$I$34,P26)</f>
        <v>0</v>
      </c>
      <c r="Q27" s="4">
        <f>-(Q$7&gt;=Assumptions!$I$33)*MIN(Assumptions!$I$34,Q26)</f>
        <v>0</v>
      </c>
      <c r="R27" s="4">
        <f>-(R$7&gt;=Assumptions!$I$33)*MIN(Assumptions!$I$34,R26)</f>
        <v>0</v>
      </c>
      <c r="S27" s="4">
        <f>-(S$7&gt;=Assumptions!$I$33)*MIN(Assumptions!$I$34,S26)</f>
        <v>0</v>
      </c>
      <c r="T27" s="4">
        <f>-(T$7&gt;=Assumptions!$I$33)*MIN(Assumptions!$I$34,T26)</f>
        <v>0</v>
      </c>
      <c r="U27" s="4">
        <f>-(U$7&gt;=Assumptions!$I$33)*MIN(Assumptions!$I$34,U26)</f>
        <v>0</v>
      </c>
      <c r="V27" s="4">
        <f>-(V$7&gt;=Assumptions!$I$33)*MIN(Assumptions!$I$34,V26)</f>
        <v>0</v>
      </c>
      <c r="W27" s="4">
        <f>-(W$7&gt;=Assumptions!$I$33)*MIN(Assumptions!$I$34,W26)</f>
        <v>0</v>
      </c>
      <c r="X27" s="4">
        <f>-(X$7&gt;=Assumptions!$I$33)*MIN(Assumptions!$I$34,X26)</f>
        <v>0</v>
      </c>
      <c r="Y27" s="4">
        <f>-(Y$7&gt;=Assumptions!$I$33)*MIN(Assumptions!$I$34,Y26)</f>
        <v>0</v>
      </c>
      <c r="Z27" s="4">
        <f>-(Z$7&gt;=Assumptions!$I$33)*MIN(Assumptions!$I$34,Z26)</f>
        <v>-1000000</v>
      </c>
      <c r="AA27" s="4">
        <f>-(AA$7&gt;=Assumptions!$I$33)*MIN(Assumptions!$I$34,AA26)</f>
        <v>-1000000</v>
      </c>
      <c r="AB27" s="4">
        <f>-(AB$7&gt;=Assumptions!$I$33)*MIN(Assumptions!$I$34,AB26)</f>
        <v>-1000000</v>
      </c>
      <c r="AC27" s="4">
        <f>-(AC$7&gt;=Assumptions!$I$33)*MIN(Assumptions!$I$34,AC26)</f>
        <v>-1000000</v>
      </c>
      <c r="AD27" s="4">
        <f>-(AD$7&gt;=Assumptions!$I$33)*MIN(Assumptions!$I$34,AD26)</f>
        <v>-1000000</v>
      </c>
      <c r="AE27" s="4">
        <f>-(AE$7&gt;=Assumptions!$I$33)*MIN(Assumptions!$I$34,AE26)</f>
        <v>-1000000</v>
      </c>
      <c r="AF27" s="4">
        <f>-(AF$7&gt;=Assumptions!$I$33)*MIN(Assumptions!$I$34,AF26)</f>
        <v>-1000000</v>
      </c>
      <c r="AG27" s="4">
        <f>-(AG$7&gt;=Assumptions!$I$33)*MIN(Assumptions!$I$34,AG26)</f>
        <v>-1000000</v>
      </c>
      <c r="AH27" s="4">
        <f>-(AH$7&gt;=Assumptions!$I$33)*MIN(Assumptions!$I$34,AH26)</f>
        <v>-1000000</v>
      </c>
      <c r="AI27" s="4">
        <f>-(AI$7&gt;=Assumptions!$I$33)*MIN(Assumptions!$I$34,AI26)</f>
        <v>-1000000</v>
      </c>
      <c r="AJ27" s="4">
        <f>-(AJ$7&gt;=Assumptions!$I$33)*MIN(Assumptions!$I$34,AJ26)</f>
        <v>-1000000</v>
      </c>
      <c r="AK27" s="4">
        <f>-(AK$7&gt;=Assumptions!$I$33)*MIN(Assumptions!$I$34,AK26)</f>
        <v>-1000000</v>
      </c>
      <c r="AL27" s="4">
        <f>-(AL$7&gt;=Assumptions!$I$33)*MIN(Assumptions!$I$34,AL26)</f>
        <v>-1000000</v>
      </c>
      <c r="AM27" s="4">
        <f>-(AM$7&gt;=Assumptions!$I$33)*MIN(Assumptions!$I$34,AM26)</f>
        <v>-1000000</v>
      </c>
      <c r="AN27" s="4">
        <f>-(AN$7&gt;=Assumptions!$I$33)*MIN(Assumptions!$I$34,AN26)</f>
        <v>-257608.86846178956</v>
      </c>
      <c r="AO27" s="4">
        <f>-(AO$7&gt;=Assumptions!$I$33)*MIN(Assumptions!$I$34,AO26)</f>
        <v>0</v>
      </c>
      <c r="AP27" s="4">
        <f>-(AP$7&gt;=Assumptions!$I$33)*MIN(Assumptions!$I$34,AP26)</f>
        <v>0</v>
      </c>
      <c r="AQ27" s="4">
        <f>-(AQ$7&gt;=Assumptions!$I$33)*MIN(Assumptions!$I$34,AQ26)</f>
        <v>0</v>
      </c>
      <c r="AR27" s="4">
        <f>-(AR$7&gt;=Assumptions!$I$33)*MIN(Assumptions!$I$34,AR26)</f>
        <v>0</v>
      </c>
      <c r="AS27" s="4">
        <f>-(AS$7&gt;=Assumptions!$I$33)*MIN(Assumptions!$I$34,AS26)</f>
        <v>0</v>
      </c>
      <c r="AT27" s="4">
        <f>-(AT$7&gt;=Assumptions!$I$33)*MIN(Assumptions!$I$34,AT26)</f>
        <v>0</v>
      </c>
      <c r="AU27" s="4">
        <f>-(AU$7&gt;=Assumptions!$I$33)*MIN(Assumptions!$I$34,AU26)</f>
        <v>0</v>
      </c>
      <c r="AV27" s="4">
        <f>-(AV$7&gt;=Assumptions!$I$33)*MIN(Assumptions!$I$34,AV26)</f>
        <v>0</v>
      </c>
      <c r="AW27" s="4">
        <f>-(AW$7&gt;=Assumptions!$I$33)*MIN(Assumptions!$I$34,AW26)</f>
        <v>0</v>
      </c>
    </row>
    <row r="28" spans="1:49" x14ac:dyDescent="0.2">
      <c r="A28" s="4"/>
      <c r="B28" s="4"/>
      <c r="C28" s="36"/>
      <c r="D28" s="4" t="s">
        <v>80</v>
      </c>
      <c r="E28" s="4"/>
      <c r="F28" s="4"/>
      <c r="G28" s="4"/>
      <c r="H28" s="5" t="s">
        <v>5</v>
      </c>
      <c r="I28" s="4"/>
      <c r="J28" s="4"/>
      <c r="K28" s="4"/>
      <c r="L28" s="4"/>
      <c r="M28" s="4"/>
      <c r="N28" s="4">
        <f>N31-N32</f>
        <v>300000</v>
      </c>
      <c r="O28" s="4">
        <f t="shared" ref="O28:AW28" si="3">O31-O32</f>
        <v>309000</v>
      </c>
      <c r="P28" s="4">
        <f t="shared" si="3"/>
        <v>318270</v>
      </c>
      <c r="Q28" s="4">
        <f t="shared" si="3"/>
        <v>327818.09999999998</v>
      </c>
      <c r="R28" s="4">
        <f t="shared" si="3"/>
        <v>337652.64299999998</v>
      </c>
      <c r="S28" s="4">
        <f t="shared" si="3"/>
        <v>347782.22228999995</v>
      </c>
      <c r="T28" s="4">
        <f t="shared" si="3"/>
        <v>358215.68895869993</v>
      </c>
      <c r="U28" s="4">
        <f t="shared" si="3"/>
        <v>368962.15962746099</v>
      </c>
      <c r="V28" s="4">
        <f t="shared" si="3"/>
        <v>380031.02441628481</v>
      </c>
      <c r="W28" s="4">
        <f t="shared" si="3"/>
        <v>391431.95514877338</v>
      </c>
      <c r="X28" s="4">
        <f t="shared" si="3"/>
        <v>403174.91380323656</v>
      </c>
      <c r="Y28" s="4">
        <f t="shared" si="3"/>
        <v>415270.16121733363</v>
      </c>
      <c r="Z28" s="4">
        <f t="shared" si="3"/>
        <v>0</v>
      </c>
      <c r="AA28" s="4">
        <f t="shared" si="3"/>
        <v>0</v>
      </c>
      <c r="AB28" s="4">
        <f t="shared" si="3"/>
        <v>0</v>
      </c>
      <c r="AC28" s="4">
        <f t="shared" si="3"/>
        <v>0</v>
      </c>
      <c r="AD28" s="4">
        <f t="shared" si="3"/>
        <v>0</v>
      </c>
      <c r="AE28" s="4">
        <f t="shared" si="3"/>
        <v>0</v>
      </c>
      <c r="AF28" s="4">
        <f t="shared" si="3"/>
        <v>0</v>
      </c>
      <c r="AG28" s="4">
        <f t="shared" si="3"/>
        <v>0</v>
      </c>
      <c r="AH28" s="4">
        <f t="shared" si="3"/>
        <v>0</v>
      </c>
      <c r="AI28" s="4">
        <f t="shared" si="3"/>
        <v>0</v>
      </c>
      <c r="AJ28" s="4">
        <f t="shared" si="3"/>
        <v>0</v>
      </c>
      <c r="AK28" s="4">
        <f t="shared" si="3"/>
        <v>0</v>
      </c>
      <c r="AL28" s="4">
        <f t="shared" si="3"/>
        <v>0</v>
      </c>
      <c r="AM28" s="4">
        <f t="shared" si="3"/>
        <v>0</v>
      </c>
      <c r="AN28" s="4">
        <f t="shared" si="3"/>
        <v>0</v>
      </c>
      <c r="AO28" s="4">
        <f t="shared" si="3"/>
        <v>0</v>
      </c>
      <c r="AP28" s="4">
        <f t="shared" si="3"/>
        <v>0</v>
      </c>
      <c r="AQ28" s="4">
        <f t="shared" si="3"/>
        <v>0</v>
      </c>
      <c r="AR28" s="4">
        <f t="shared" si="3"/>
        <v>0</v>
      </c>
      <c r="AS28" s="4">
        <f t="shared" si="3"/>
        <v>0</v>
      </c>
      <c r="AT28" s="4">
        <f t="shared" si="3"/>
        <v>0</v>
      </c>
      <c r="AU28" s="4">
        <f t="shared" si="3"/>
        <v>0</v>
      </c>
      <c r="AV28" s="4">
        <f t="shared" si="3"/>
        <v>0</v>
      </c>
      <c r="AW28" s="4">
        <f t="shared" si="3"/>
        <v>0</v>
      </c>
    </row>
    <row r="29" spans="1:49" x14ac:dyDescent="0.2">
      <c r="A29" s="4"/>
      <c r="B29" s="4"/>
      <c r="C29" s="36"/>
      <c r="D29" s="4" t="s">
        <v>70</v>
      </c>
      <c r="E29" s="4"/>
      <c r="F29" s="4"/>
      <c r="G29" s="4"/>
      <c r="H29" s="5" t="s">
        <v>5</v>
      </c>
      <c r="I29" s="4"/>
      <c r="J29" s="4"/>
      <c r="K29" s="4"/>
      <c r="L29" s="4"/>
      <c r="M29" s="18">
        <f>Assumptions!$I$30</f>
        <v>10000000</v>
      </c>
      <c r="N29" s="4">
        <f>SUM(N26:N28)</f>
        <v>10300000</v>
      </c>
      <c r="O29" s="4">
        <f t="shared" ref="O29:AW29" si="4">SUM(O26:O28)</f>
        <v>10609000</v>
      </c>
      <c r="P29" s="4">
        <f t="shared" si="4"/>
        <v>10927270</v>
      </c>
      <c r="Q29" s="4">
        <f t="shared" si="4"/>
        <v>11255088.1</v>
      </c>
      <c r="R29" s="4">
        <f t="shared" si="4"/>
        <v>11592740.742999999</v>
      </c>
      <c r="S29" s="4">
        <f t="shared" si="4"/>
        <v>11940522.965289999</v>
      </c>
      <c r="T29" s="4">
        <f t="shared" si="4"/>
        <v>12298738.6542487</v>
      </c>
      <c r="U29" s="4">
        <f t="shared" si="4"/>
        <v>12667700.813876161</v>
      </c>
      <c r="V29" s="4">
        <f t="shared" si="4"/>
        <v>13047731.838292446</v>
      </c>
      <c r="W29" s="4">
        <f t="shared" si="4"/>
        <v>13439163.793441219</v>
      </c>
      <c r="X29" s="4">
        <f t="shared" si="4"/>
        <v>13842338.707244456</v>
      </c>
      <c r="Y29" s="4">
        <f t="shared" si="4"/>
        <v>14257608.86846179</v>
      </c>
      <c r="Z29" s="4">
        <f t="shared" si="4"/>
        <v>13257608.86846179</v>
      </c>
      <c r="AA29" s="4">
        <f t="shared" si="4"/>
        <v>12257608.86846179</v>
      </c>
      <c r="AB29" s="4">
        <f t="shared" si="4"/>
        <v>11257608.86846179</v>
      </c>
      <c r="AC29" s="4">
        <f t="shared" si="4"/>
        <v>10257608.86846179</v>
      </c>
      <c r="AD29" s="4">
        <f t="shared" si="4"/>
        <v>9257608.8684617896</v>
      </c>
      <c r="AE29" s="4">
        <f t="shared" si="4"/>
        <v>8257608.8684617896</v>
      </c>
      <c r="AF29" s="4">
        <f t="shared" si="4"/>
        <v>7257608.8684617896</v>
      </c>
      <c r="AG29" s="4">
        <f t="shared" si="4"/>
        <v>6257608.8684617896</v>
      </c>
      <c r="AH29" s="4">
        <f t="shared" si="4"/>
        <v>5257608.8684617896</v>
      </c>
      <c r="AI29" s="4">
        <f t="shared" si="4"/>
        <v>4257608.8684617896</v>
      </c>
      <c r="AJ29" s="4">
        <f t="shared" si="4"/>
        <v>3257608.8684617896</v>
      </c>
      <c r="AK29" s="4">
        <f t="shared" si="4"/>
        <v>2257608.8684617896</v>
      </c>
      <c r="AL29" s="4">
        <f t="shared" si="4"/>
        <v>1257608.8684617896</v>
      </c>
      <c r="AM29" s="4">
        <f t="shared" si="4"/>
        <v>257608.86846178956</v>
      </c>
      <c r="AN29" s="4">
        <f t="shared" si="4"/>
        <v>0</v>
      </c>
      <c r="AO29" s="4">
        <f t="shared" si="4"/>
        <v>0</v>
      </c>
      <c r="AP29" s="4">
        <f t="shared" si="4"/>
        <v>0</v>
      </c>
      <c r="AQ29" s="4">
        <f t="shared" si="4"/>
        <v>0</v>
      </c>
      <c r="AR29" s="4">
        <f t="shared" si="4"/>
        <v>0</v>
      </c>
      <c r="AS29" s="4">
        <f t="shared" si="4"/>
        <v>0</v>
      </c>
      <c r="AT29" s="4">
        <f t="shared" si="4"/>
        <v>0</v>
      </c>
      <c r="AU29" s="4">
        <f t="shared" si="4"/>
        <v>0</v>
      </c>
      <c r="AV29" s="4">
        <f t="shared" si="4"/>
        <v>0</v>
      </c>
      <c r="AW29" s="4">
        <f t="shared" si="4"/>
        <v>0</v>
      </c>
    </row>
    <row r="30" spans="1:49" x14ac:dyDescent="0.2">
      <c r="A30" s="4"/>
      <c r="B30" s="4"/>
      <c r="C30" s="36"/>
      <c r="D30" s="4"/>
      <c r="E30" s="4"/>
      <c r="F30" s="4"/>
      <c r="G30" s="4"/>
      <c r="H30" s="5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</row>
    <row r="31" spans="1:49" x14ac:dyDescent="0.2">
      <c r="A31" s="4"/>
      <c r="B31" s="4"/>
      <c r="C31" s="36"/>
      <c r="D31" s="4" t="s">
        <v>39</v>
      </c>
      <c r="E31" s="4"/>
      <c r="F31" s="4"/>
      <c r="G31" s="4"/>
      <c r="H31" s="5" t="s">
        <v>5</v>
      </c>
      <c r="I31" s="4"/>
      <c r="J31" s="4"/>
      <c r="K31" s="4"/>
      <c r="L31" s="4"/>
      <c r="M31" s="4"/>
      <c r="N31" s="4">
        <f>N26*Assumptions!$I$38/2</f>
        <v>300000</v>
      </c>
      <c r="O31" s="4">
        <f>O26*Assumptions!$I$38/2</f>
        <v>309000</v>
      </c>
      <c r="P31" s="4">
        <f>P26*Assumptions!$I$38/2</f>
        <v>318270</v>
      </c>
      <c r="Q31" s="4">
        <f>Q26*Assumptions!$I$38/2</f>
        <v>327818.09999999998</v>
      </c>
      <c r="R31" s="4">
        <f>R26*Assumptions!$I$38/2</f>
        <v>337652.64299999998</v>
      </c>
      <c r="S31" s="4">
        <f>S26*Assumptions!$I$38/2</f>
        <v>347782.22228999995</v>
      </c>
      <c r="T31" s="4">
        <f>T26*Assumptions!$I$38/2</f>
        <v>358215.68895869993</v>
      </c>
      <c r="U31" s="4">
        <f>U26*Assumptions!$I$38/2</f>
        <v>368962.15962746099</v>
      </c>
      <c r="V31" s="4">
        <f>V26*Assumptions!$I$38/2</f>
        <v>380031.02441628481</v>
      </c>
      <c r="W31" s="4">
        <f>W26*Assumptions!$I$38/2</f>
        <v>391431.95514877338</v>
      </c>
      <c r="X31" s="4">
        <f>X26*Assumptions!$I$38/2</f>
        <v>403174.91380323656</v>
      </c>
      <c r="Y31" s="4">
        <f>Y26*Assumptions!$I$38/2</f>
        <v>415270.16121733363</v>
      </c>
      <c r="Z31" s="4">
        <f>Z26*Assumptions!$I$38/2</f>
        <v>427728.26605385367</v>
      </c>
      <c r="AA31" s="4">
        <f>AA26*Assumptions!$I$38/2</f>
        <v>397728.26605385367</v>
      </c>
      <c r="AB31" s="4">
        <f>AB26*Assumptions!$I$38/2</f>
        <v>367728.26605385367</v>
      </c>
      <c r="AC31" s="4">
        <f>AC26*Assumptions!$I$38/2</f>
        <v>337728.26605385367</v>
      </c>
      <c r="AD31" s="4">
        <f>AD26*Assumptions!$I$38/2</f>
        <v>307728.26605385367</v>
      </c>
      <c r="AE31" s="4">
        <f>AE26*Assumptions!$I$38/2</f>
        <v>277728.26605385367</v>
      </c>
      <c r="AF31" s="4">
        <f>AF26*Assumptions!$I$38/2</f>
        <v>247728.26605385367</v>
      </c>
      <c r="AG31" s="4">
        <f>AG26*Assumptions!$I$38/2</f>
        <v>217728.26605385367</v>
      </c>
      <c r="AH31" s="4">
        <f>AH26*Assumptions!$I$38/2</f>
        <v>187728.26605385367</v>
      </c>
      <c r="AI31" s="4">
        <f>AI26*Assumptions!$I$38/2</f>
        <v>157728.26605385367</v>
      </c>
      <c r="AJ31" s="4">
        <f>AJ26*Assumptions!$I$38/2</f>
        <v>127728.26605385369</v>
      </c>
      <c r="AK31" s="4">
        <f>AK26*Assumptions!$I$38/2</f>
        <v>97728.266053853687</v>
      </c>
      <c r="AL31" s="4">
        <f>AL26*Assumptions!$I$38/2</f>
        <v>67728.266053853687</v>
      </c>
      <c r="AM31" s="4">
        <f>AM26*Assumptions!$I$38/2</f>
        <v>37728.266053853687</v>
      </c>
      <c r="AN31" s="4">
        <f>AN26*Assumptions!$I$38/2</f>
        <v>7728.2660538536866</v>
      </c>
      <c r="AO31" s="4">
        <f>AO26*Assumptions!$I$38/2</f>
        <v>0</v>
      </c>
      <c r="AP31" s="4">
        <f>AP26*Assumptions!$I$38/2</f>
        <v>0</v>
      </c>
      <c r="AQ31" s="4">
        <f>AQ26*Assumptions!$I$38/2</f>
        <v>0</v>
      </c>
      <c r="AR31" s="4">
        <f>AR26*Assumptions!$I$38/2</f>
        <v>0</v>
      </c>
      <c r="AS31" s="4">
        <f>AS26*Assumptions!$I$38/2</f>
        <v>0</v>
      </c>
      <c r="AT31" s="4">
        <f>AT26*Assumptions!$I$38/2</f>
        <v>0</v>
      </c>
      <c r="AU31" s="4">
        <f>AU26*Assumptions!$I$38/2</f>
        <v>0</v>
      </c>
      <c r="AV31" s="4">
        <f>AV26*Assumptions!$I$38/2</f>
        <v>0</v>
      </c>
      <c r="AW31" s="4">
        <f>AW26*Assumptions!$I$38/2</f>
        <v>0</v>
      </c>
    </row>
    <row r="32" spans="1:49" x14ac:dyDescent="0.2">
      <c r="A32" s="4"/>
      <c r="B32" s="4"/>
      <c r="C32" s="36"/>
      <c r="D32" s="4" t="s">
        <v>81</v>
      </c>
      <c r="E32" s="4"/>
      <c r="F32" s="4"/>
      <c r="G32" s="4"/>
      <c r="H32" s="5" t="s">
        <v>5</v>
      </c>
      <c r="I32" s="4"/>
      <c r="J32" s="4"/>
      <c r="K32" s="4"/>
      <c r="L32" s="4"/>
      <c r="M32" s="4"/>
      <c r="N32" s="4">
        <f>N31*(N$7&gt;Assumptions!$I$37)</f>
        <v>0</v>
      </c>
      <c r="O32" s="4">
        <f>O31*(O$7&gt;Assumptions!$I$37)</f>
        <v>0</v>
      </c>
      <c r="P32" s="4">
        <f>P31*(P$7&gt;Assumptions!$I$37)</f>
        <v>0</v>
      </c>
      <c r="Q32" s="4">
        <f>Q31*(Q$7&gt;Assumptions!$I$37)</f>
        <v>0</v>
      </c>
      <c r="R32" s="4">
        <f>R31*(R$7&gt;Assumptions!$I$37)</f>
        <v>0</v>
      </c>
      <c r="S32" s="4">
        <f>S31*(S$7&gt;Assumptions!$I$37)</f>
        <v>0</v>
      </c>
      <c r="T32" s="4">
        <f>T31*(T$7&gt;Assumptions!$I$37)</f>
        <v>0</v>
      </c>
      <c r="U32" s="4">
        <f>U31*(U$7&gt;Assumptions!$I$37)</f>
        <v>0</v>
      </c>
      <c r="V32" s="4">
        <f>V31*(V$7&gt;Assumptions!$I$37)</f>
        <v>0</v>
      </c>
      <c r="W32" s="4">
        <f>W31*(W$7&gt;Assumptions!$I$37)</f>
        <v>0</v>
      </c>
      <c r="X32" s="4">
        <f>X31*(X$7&gt;Assumptions!$I$37)</f>
        <v>0</v>
      </c>
      <c r="Y32" s="4">
        <f>Y31*(Y$7&gt;Assumptions!$I$37)</f>
        <v>0</v>
      </c>
      <c r="Z32" s="4">
        <f>Z31*(Z$7&gt;Assumptions!$I$37)</f>
        <v>427728.26605385367</v>
      </c>
      <c r="AA32" s="4">
        <f>AA31*(AA$7&gt;Assumptions!$I$37)</f>
        <v>397728.26605385367</v>
      </c>
      <c r="AB32" s="4">
        <f>AB31*(AB$7&gt;Assumptions!$I$37)</f>
        <v>367728.26605385367</v>
      </c>
      <c r="AC32" s="4">
        <f>AC31*(AC$7&gt;Assumptions!$I$37)</f>
        <v>337728.26605385367</v>
      </c>
      <c r="AD32" s="4">
        <f>AD31*(AD$7&gt;Assumptions!$I$37)</f>
        <v>307728.26605385367</v>
      </c>
      <c r="AE32" s="4">
        <f>AE31*(AE$7&gt;Assumptions!$I$37)</f>
        <v>277728.26605385367</v>
      </c>
      <c r="AF32" s="4">
        <f>AF31*(AF$7&gt;Assumptions!$I$37)</f>
        <v>247728.26605385367</v>
      </c>
      <c r="AG32" s="4">
        <f>AG31*(AG$7&gt;Assumptions!$I$37)</f>
        <v>217728.26605385367</v>
      </c>
      <c r="AH32" s="4">
        <f>AH31*(AH$7&gt;Assumptions!$I$37)</f>
        <v>187728.26605385367</v>
      </c>
      <c r="AI32" s="4">
        <f>AI31*(AI$7&gt;Assumptions!$I$37)</f>
        <v>157728.26605385367</v>
      </c>
      <c r="AJ32" s="4">
        <f>AJ31*(AJ$7&gt;Assumptions!$I$37)</f>
        <v>127728.26605385369</v>
      </c>
      <c r="AK32" s="4">
        <f>AK31*(AK$7&gt;Assumptions!$I$37)</f>
        <v>97728.266053853687</v>
      </c>
      <c r="AL32" s="4">
        <f>AL31*(AL$7&gt;Assumptions!$I$37)</f>
        <v>67728.266053853687</v>
      </c>
      <c r="AM32" s="4">
        <f>AM31*(AM$7&gt;Assumptions!$I$37)</f>
        <v>37728.266053853687</v>
      </c>
      <c r="AN32" s="4">
        <f>AN31*(AN$7&gt;Assumptions!$I$37)</f>
        <v>7728.2660538536866</v>
      </c>
      <c r="AO32" s="4">
        <f>AO31*(AO$7&gt;Assumptions!$I$37)</f>
        <v>0</v>
      </c>
      <c r="AP32" s="4">
        <f>AP31*(AP$7&gt;Assumptions!$I$37)</f>
        <v>0</v>
      </c>
      <c r="AQ32" s="4">
        <f>AQ31*(AQ$7&gt;Assumptions!$I$37)</f>
        <v>0</v>
      </c>
      <c r="AR32" s="4">
        <f>AR31*(AR$7&gt;Assumptions!$I$37)</f>
        <v>0</v>
      </c>
      <c r="AS32" s="4">
        <f>AS31*(AS$7&gt;Assumptions!$I$37)</f>
        <v>0</v>
      </c>
      <c r="AT32" s="4">
        <f>AT31*(AT$7&gt;Assumptions!$I$37)</f>
        <v>0</v>
      </c>
      <c r="AU32" s="4">
        <f>AU31*(AU$7&gt;Assumptions!$I$37)</f>
        <v>0</v>
      </c>
      <c r="AV32" s="4">
        <f>AV31*(AV$7&gt;Assumptions!$I$37)</f>
        <v>0</v>
      </c>
      <c r="AW32" s="4">
        <f>AW31*(AW$7&gt;Assumptions!$I$37)</f>
        <v>0</v>
      </c>
    </row>
    <row r="33" spans="1:49" x14ac:dyDescent="0.2">
      <c r="A33" s="4"/>
      <c r="B33" s="4"/>
      <c r="C33" s="36"/>
      <c r="D33" s="4"/>
      <c r="E33" s="4"/>
      <c r="F33" s="4"/>
      <c r="G33" s="4"/>
      <c r="H33" s="5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</row>
    <row r="34" spans="1:49" x14ac:dyDescent="0.2">
      <c r="A34" s="4"/>
      <c r="B34" s="4"/>
      <c r="C34" s="36" t="s">
        <v>82</v>
      </c>
      <c r="D34" s="4"/>
      <c r="E34" s="4"/>
      <c r="F34" s="4"/>
      <c r="G34" s="4"/>
      <c r="H34" s="5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</row>
    <row r="35" spans="1:49" x14ac:dyDescent="0.2">
      <c r="A35" s="4"/>
      <c r="B35" s="4"/>
      <c r="C35" s="36"/>
      <c r="D35" s="4" t="s">
        <v>83</v>
      </c>
      <c r="E35" s="4"/>
      <c r="F35" s="4"/>
      <c r="G35" s="4"/>
      <c r="H35" s="5" t="s">
        <v>5</v>
      </c>
      <c r="I35" s="4"/>
      <c r="J35" s="4"/>
      <c r="K35" s="4"/>
      <c r="L35" s="4"/>
      <c r="M35" s="4">
        <f>N23+N32-N15-N27</f>
        <v>1049045.6621004567</v>
      </c>
      <c r="N35" s="4">
        <f>O23+O32-O15-O27</f>
        <v>1034347.0319634704</v>
      </c>
      <c r="O35" s="4">
        <f t="shared" ref="O35:AW35" si="5">P23+P32-P15-P27</f>
        <v>1013093.607305936</v>
      </c>
      <c r="P35" s="4">
        <f t="shared" si="5"/>
        <v>1001816.2100456621</v>
      </c>
      <c r="Q35" s="4">
        <f t="shared" si="5"/>
        <v>1016164.3835616439</v>
      </c>
      <c r="R35" s="4">
        <f t="shared" si="5"/>
        <v>995068.49315068498</v>
      </c>
      <c r="S35" s="4">
        <f t="shared" si="5"/>
        <v>973278.53881278541</v>
      </c>
      <c r="T35" s="4">
        <f t="shared" si="5"/>
        <v>955159.81735159829</v>
      </c>
      <c r="U35" s="4">
        <f t="shared" si="5"/>
        <v>929205.47945205483</v>
      </c>
      <c r="V35" s="4">
        <f t="shared" si="5"/>
        <v>906429.22374429228</v>
      </c>
      <c r="W35" s="4">
        <f t="shared" si="5"/>
        <v>881269.4063926941</v>
      </c>
      <c r="X35" s="4">
        <f t="shared" si="5"/>
        <v>858319.63470319635</v>
      </c>
      <c r="Y35" s="4">
        <f t="shared" si="5"/>
        <v>1427728.2660538536</v>
      </c>
      <c r="Z35" s="4">
        <f t="shared" si="5"/>
        <v>1397728.2660538536</v>
      </c>
      <c r="AA35" s="4">
        <f t="shared" si="5"/>
        <v>1367728.2660538536</v>
      </c>
      <c r="AB35" s="4">
        <f t="shared" si="5"/>
        <v>1337728.2660538536</v>
      </c>
      <c r="AC35" s="4">
        <f t="shared" si="5"/>
        <v>1307728.2660538536</v>
      </c>
      <c r="AD35" s="4">
        <f t="shared" si="5"/>
        <v>1277728.2660538536</v>
      </c>
      <c r="AE35" s="4">
        <f t="shared" si="5"/>
        <v>1247728.2660538536</v>
      </c>
      <c r="AF35" s="4">
        <f t="shared" si="5"/>
        <v>1217728.2660538536</v>
      </c>
      <c r="AG35" s="4">
        <f t="shared" si="5"/>
        <v>1187728.2660538536</v>
      </c>
      <c r="AH35" s="4">
        <f t="shared" si="5"/>
        <v>1157728.2660538536</v>
      </c>
      <c r="AI35" s="4">
        <f t="shared" si="5"/>
        <v>1127728.2660538538</v>
      </c>
      <c r="AJ35" s="4">
        <f t="shared" si="5"/>
        <v>1097728.2660538538</v>
      </c>
      <c r="AK35" s="4">
        <f t="shared" si="5"/>
        <v>1067728.2660538538</v>
      </c>
      <c r="AL35" s="4">
        <f t="shared" si="5"/>
        <v>1037728.2660538537</v>
      </c>
      <c r="AM35" s="4">
        <f t="shared" si="5"/>
        <v>265337.13451564324</v>
      </c>
      <c r="AN35" s="4">
        <f t="shared" si="5"/>
        <v>0</v>
      </c>
      <c r="AO35" s="4">
        <f t="shared" si="5"/>
        <v>0</v>
      </c>
      <c r="AP35" s="4">
        <f t="shared" si="5"/>
        <v>0</v>
      </c>
      <c r="AQ35" s="4">
        <f t="shared" si="5"/>
        <v>0</v>
      </c>
      <c r="AR35" s="4">
        <f t="shared" si="5"/>
        <v>0</v>
      </c>
      <c r="AS35" s="4">
        <f t="shared" si="5"/>
        <v>0</v>
      </c>
      <c r="AT35" s="4">
        <f t="shared" si="5"/>
        <v>0</v>
      </c>
      <c r="AU35" s="4">
        <f t="shared" si="5"/>
        <v>0</v>
      </c>
      <c r="AV35" s="4">
        <f t="shared" si="5"/>
        <v>0</v>
      </c>
      <c r="AW35" s="4">
        <f t="shared" si="5"/>
        <v>0</v>
      </c>
    </row>
    <row r="36" spans="1:49" x14ac:dyDescent="0.2">
      <c r="A36" s="4"/>
      <c r="B36" s="4"/>
      <c r="C36" s="36"/>
      <c r="D36" s="4"/>
      <c r="E36" s="4"/>
      <c r="F36" s="4"/>
      <c r="G36" s="4"/>
      <c r="H36" s="5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</row>
    <row r="37" spans="1:49" x14ac:dyDescent="0.2">
      <c r="A37" s="4"/>
      <c r="B37" s="4"/>
      <c r="C37" s="36" t="s">
        <v>84</v>
      </c>
      <c r="D37" s="4"/>
      <c r="E37" s="4"/>
      <c r="F37" s="4"/>
      <c r="G37" s="4"/>
      <c r="H37" s="5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</row>
    <row r="38" spans="1:49" x14ac:dyDescent="0.2">
      <c r="A38" s="4"/>
      <c r="B38" s="4"/>
      <c r="C38" s="36"/>
      <c r="D38" s="4" t="s">
        <v>83</v>
      </c>
      <c r="E38" s="4"/>
      <c r="F38" s="4"/>
      <c r="G38" s="4"/>
      <c r="H38" s="5" t="s">
        <v>5</v>
      </c>
      <c r="I38" s="4"/>
      <c r="J38" s="4"/>
      <c r="K38" s="4"/>
      <c r="L38" s="4"/>
      <c r="M38" s="4">
        <f>Assumptions!$I$45*(Assumptions!N49+Assumptions!O49)+Assumptions!$I$46*(Assumptions!P49+Assumptions!Q49)+Assumptions!$I$47*(Assumptions!R49+Assumptions!S49)</f>
        <v>198270.4824838179</v>
      </c>
      <c r="N38" s="4">
        <f>Assumptions!$I$45*(Assumptions!O49+Assumptions!P49)+Assumptions!$I$46*(Assumptions!Q49+Assumptions!R49)+Assumptions!$I$47*(Assumptions!S49+Assumptions!T49)</f>
        <v>154130.68998839983</v>
      </c>
      <c r="O38" s="4">
        <f>Assumptions!$I$45*(Assumptions!P49+Assumptions!Q49)+Assumptions!$I$46*(Assumptions!R49+Assumptions!S49)+Assumptions!$I$47*(Assumptions!T49+Assumptions!U49)</f>
        <v>187421.88353077607</v>
      </c>
      <c r="P38" s="4">
        <f>Assumptions!$I$45*(Assumptions!Q49+Assumptions!R49)+Assumptions!$I$46*(Assumptions!S49+Assumptions!T49)+Assumptions!$I$47*(Assumptions!U49+Assumptions!V49)</f>
        <v>206720.66642378742</v>
      </c>
      <c r="Q38" s="4">
        <f>Assumptions!$I$45*(Assumptions!R49+Assumptions!S49)+Assumptions!$I$46*(Assumptions!T49+Assumptions!U49)+Assumptions!$I$47*(Assumptions!V49+Assumptions!W49)</f>
        <v>158056.19191601584</v>
      </c>
      <c r="R38" s="4">
        <f>Assumptions!$I$45*(Assumptions!S49+Assumptions!T49)+Assumptions!$I$46*(Assumptions!U49+Assumptions!V49)+Assumptions!$I$47*(Assumptions!W49+Assumptions!X49)</f>
        <v>130287.98420693216</v>
      </c>
      <c r="S38" s="4">
        <f>Assumptions!$I$45*(Assumptions!T49+Assumptions!U49)+Assumptions!$I$46*(Assumptions!V49+Assumptions!W49)+Assumptions!$I$47*(Assumptions!X49+Assumptions!Y49)</f>
        <v>157107.72400754393</v>
      </c>
      <c r="T38" s="4">
        <f>Assumptions!$I$45*(Assumptions!U49+Assumptions!V49)+Assumptions!$I$46*(Assumptions!W49+Assumptions!X49)+Assumptions!$I$47*(Assumptions!Y49+Assumptions!Z49)</f>
        <v>155789.3342245942</v>
      </c>
      <c r="U38" s="4">
        <f>Assumptions!$I$45*(Assumptions!V49+Assumptions!W49)+Assumptions!$I$46*(Assumptions!X49+Assumptions!Y49)+Assumptions!$I$47*(Assumptions!Z49+Assumptions!AA49)</f>
        <v>166566.22412709778</v>
      </c>
      <c r="V38" s="4">
        <f>Assumptions!$I$45*(Assumptions!W49+Assumptions!X49)+Assumptions!$I$46*(Assumptions!Y49+Assumptions!Z49)+Assumptions!$I$47*(Assumptions!AA49+Assumptions!AB49)</f>
        <v>212308.49211491575</v>
      </c>
      <c r="W38" s="4">
        <f>Assumptions!$I$45*(Assumptions!X49+Assumptions!Y49)+Assumptions!$I$46*(Assumptions!Z49+Assumptions!AA49)+Assumptions!$I$47*(Assumptions!AB49+Assumptions!AC49)</f>
        <v>198331.01357126175</v>
      </c>
      <c r="X38" s="4">
        <f>Assumptions!$I$45*(Assumptions!Y49+Assumptions!Z49)+Assumptions!$I$46*(Assumptions!AA49+Assumptions!AB49)+Assumptions!$I$47*(Assumptions!AC49+Assumptions!AD49)</f>
        <v>201956.08423406663</v>
      </c>
      <c r="Y38" s="4">
        <f>Assumptions!$I$45*(Assumptions!Z49+Assumptions!AA49)+Assumptions!$I$46*(Assumptions!AB49+Assumptions!AC49)+Assumptions!$I$47*(Assumptions!AD49+Assumptions!AE49)</f>
        <v>178173.51864622353</v>
      </c>
      <c r="Z38" s="4">
        <f>Assumptions!$I$45*(Assumptions!AA49+Assumptions!AB49)+Assumptions!$I$46*(Assumptions!AC49+Assumptions!AD49)+Assumptions!$I$47*(Assumptions!AE49+Assumptions!AF49)</f>
        <v>248489.50604155115</v>
      </c>
      <c r="AA38" s="4">
        <f>Assumptions!$I$45*(Assumptions!AB49+Assumptions!AC49)+Assumptions!$I$46*(Assumptions!AD49+Assumptions!AE49)+Assumptions!$I$47*(Assumptions!AF49+Assumptions!AG49)</f>
        <v>236456.01631142804</v>
      </c>
      <c r="AB38" s="4">
        <f>Assumptions!$I$45*(Assumptions!AC49+Assumptions!AD49)+Assumptions!$I$46*(Assumptions!AE49+Assumptions!AF49)+Assumptions!$I$47*(Assumptions!AG49+Assumptions!AH49)</f>
        <v>222678.84841028639</v>
      </c>
      <c r="AC38" s="4">
        <f>Assumptions!$I$45*(Assumptions!AD49+Assumptions!AE49)+Assumptions!$I$46*(Assumptions!AF49+Assumptions!AG49)+Assumptions!$I$47*(Assumptions!AH49+Assumptions!AI49)</f>
        <v>278620.16153073014</v>
      </c>
      <c r="AD38" s="4">
        <f>Assumptions!$I$45*(Assumptions!AE49+Assumptions!AF49)+Assumptions!$I$46*(Assumptions!AG49+Assumptions!AH49)+Assumptions!$I$47*(Assumptions!AI49+Assumptions!AJ49)</f>
        <v>261413.61114859901</v>
      </c>
      <c r="AE38" s="4">
        <f>Assumptions!$I$45*(Assumptions!AF49+Assumptions!AG49)+Assumptions!$I$46*(Assumptions!AH49+Assumptions!AI49)+Assumptions!$I$47*(Assumptions!AJ49+Assumptions!AK49)</f>
        <v>227220.85687892407</v>
      </c>
      <c r="AF38" s="4">
        <f>Assumptions!$I$45*(Assumptions!AG49+Assumptions!AH49)+Assumptions!$I$46*(Assumptions!AI49+Assumptions!AJ49)+Assumptions!$I$47*(Assumptions!AK49+Assumptions!AL49)</f>
        <v>213440.53982395737</v>
      </c>
      <c r="AG38" s="4">
        <f>Assumptions!$I$45*(Assumptions!AH49+Assumptions!AI49)+Assumptions!$I$46*(Assumptions!AJ49+Assumptions!AK49)+Assumptions!$I$47*(Assumptions!AL49+Assumptions!AM49)</f>
        <v>263458.75608106516</v>
      </c>
      <c r="AH38" s="4">
        <f>Assumptions!$I$45*(Assumptions!AI49+Assumptions!AJ49)+Assumptions!$I$46*(Assumptions!AK49+Assumptions!AL49)+Assumptions!$I$47*(Assumptions!AM49+Assumptions!AN49)</f>
        <v>245213.17278570036</v>
      </c>
      <c r="AI38" s="4">
        <f>Assumptions!$I$45*(Assumptions!AJ49+Assumptions!AK49)+Assumptions!$I$46*(Assumptions!AL49+Assumptions!AM49)+Assumptions!$I$47*(Assumptions!AN49+Assumptions!AO49)</f>
        <v>206430.3337911141</v>
      </c>
      <c r="AJ38" s="4">
        <f>Assumptions!$I$45*(Assumptions!AK49+Assumptions!AL49)+Assumptions!$I$46*(Assumptions!AM49+Assumptions!AN49)+Assumptions!$I$47*(Assumptions!AO49+Assumptions!AP49)</f>
        <v>199366.42507453711</v>
      </c>
      <c r="AK38" s="4">
        <f>Assumptions!$I$45*(Assumptions!AL49+Assumptions!AM49)+Assumptions!$I$46*(Assumptions!AN49+Assumptions!AO49)+Assumptions!$I$47*(Assumptions!AP49+Assumptions!AQ49)</f>
        <v>180847.26036105826</v>
      </c>
      <c r="AL38" s="4">
        <f>Assumptions!$I$45*(Assumptions!AM49+Assumptions!AN49)+Assumptions!$I$46*(Assumptions!AO49+Assumptions!AP49)+Assumptions!$I$47*(Assumptions!AQ49+Assumptions!AR49)</f>
        <v>185006.92982544634</v>
      </c>
      <c r="AM38" s="4">
        <f>Assumptions!$I$45*(Assumptions!AN49+Assumptions!AO49)+Assumptions!$I$46*(Assumptions!AP49+Assumptions!AQ49)+Assumptions!$I$47*(Assumptions!AR49+Assumptions!AS49)</f>
        <v>201125.55682452809</v>
      </c>
      <c r="AN38" s="4">
        <f>Assumptions!$I$45*(Assumptions!AO49+Assumptions!AP49)+Assumptions!$I$46*(Assumptions!AQ49+Assumptions!AR49)+Assumptions!$I$47*(Assumptions!AS49+Assumptions!AT49)</f>
        <v>116784.85273286316</v>
      </c>
      <c r="AO38" s="4">
        <f>Assumptions!$I$45*(Assumptions!AP49+Assumptions!AQ49)+Assumptions!$I$46*(Assumptions!AR49+Assumptions!AS49)+Assumptions!$I$47*(Assumptions!AT49+Assumptions!AU49)</f>
        <v>64954.892850154545</v>
      </c>
      <c r="AP38" s="4">
        <f>Assumptions!$I$45*(Assumptions!AQ49+Assumptions!AR49)+Assumptions!$I$46*(Assumptions!AS49+Assumptions!AT49)+Assumptions!$I$47*(Assumptions!AU49+Assumptions!AV49)</f>
        <v>52377.857345159064</v>
      </c>
      <c r="AQ38" s="4">
        <f>Assumptions!$I$45*(Assumptions!AR49+Assumptions!AS49)+Assumptions!$I$46*(Assumptions!AT49+Assumptions!AU49)+Assumptions!$I$47*(Assumptions!AV49+Assumptions!AW49)</f>
        <v>0</v>
      </c>
      <c r="AR38" s="4">
        <f>Assumptions!$I$45*(Assumptions!AS49+Assumptions!AT49)+Assumptions!$I$46*(Assumptions!AU49+Assumptions!AV49)+Assumptions!$I$47*(Assumptions!AW49+Assumptions!AX49)</f>
        <v>0</v>
      </c>
      <c r="AS38" s="4">
        <f>Assumptions!$I$45*(Assumptions!AT49+Assumptions!AU49)+Assumptions!$I$46*(Assumptions!AV49+Assumptions!AW49)+Assumptions!$I$47*(Assumptions!AX49+Assumptions!AY49)</f>
        <v>0</v>
      </c>
      <c r="AT38" s="4">
        <f>Assumptions!$I$45*(Assumptions!AU49+Assumptions!AV49)+Assumptions!$I$46*(Assumptions!AW49+Assumptions!AX49)+Assumptions!$I$47*(Assumptions!AY49+Assumptions!AZ49)</f>
        <v>0</v>
      </c>
      <c r="AU38" s="4">
        <f>Assumptions!$I$45*(Assumptions!AV49+Assumptions!AW49)+Assumptions!$I$46*(Assumptions!AX49+Assumptions!AY49)+Assumptions!$I$47*(Assumptions!AZ49+Assumptions!BA49)</f>
        <v>0</v>
      </c>
      <c r="AV38" s="4">
        <f>Assumptions!$I$45*(Assumptions!AW49+Assumptions!AX49)+Assumptions!$I$46*(Assumptions!AY49+Assumptions!AZ49)+Assumptions!$I$47*(Assumptions!BA49+Assumptions!BB49)</f>
        <v>0</v>
      </c>
      <c r="AW38" s="4">
        <f>Assumptions!$I$45*(Assumptions!AX49+Assumptions!AY49)+Assumptions!$I$46*(Assumptions!AZ49+Assumptions!BA49)+Assumptions!$I$47*(Assumptions!BB49+Assumptions!BC49)</f>
        <v>0</v>
      </c>
    </row>
    <row r="39" spans="1:49" x14ac:dyDescent="0.2">
      <c r="A39" s="4"/>
      <c r="B39" s="4"/>
      <c r="C39" s="36"/>
      <c r="D39" s="4"/>
      <c r="E39" s="4"/>
      <c r="F39" s="4"/>
      <c r="G39" s="4"/>
      <c r="H39" s="5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</row>
    <row r="40" spans="1:49" x14ac:dyDescent="0.2">
      <c r="A40" s="4"/>
      <c r="B40" s="4"/>
      <c r="C40" s="36" t="s">
        <v>85</v>
      </c>
      <c r="D40" s="4"/>
      <c r="E40" s="4"/>
      <c r="F40" s="4"/>
      <c r="G40" s="4"/>
      <c r="H40" s="5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</row>
    <row r="41" spans="1:49" x14ac:dyDescent="0.2">
      <c r="A41" s="4"/>
      <c r="B41" s="4"/>
      <c r="C41" s="36"/>
      <c r="D41" s="4" t="s">
        <v>68</v>
      </c>
      <c r="E41" s="4"/>
      <c r="F41" s="4"/>
      <c r="G41" s="4"/>
      <c r="H41" s="5" t="s">
        <v>5</v>
      </c>
      <c r="I41" s="4"/>
      <c r="J41" s="4"/>
      <c r="K41" s="4"/>
      <c r="L41" s="4"/>
      <c r="M41" s="4"/>
      <c r="N41" s="4">
        <f>M44</f>
        <v>3000000</v>
      </c>
      <c r="O41" s="4">
        <f t="shared" ref="O41:AW41" si="6">N44</f>
        <v>2936935.8976504998</v>
      </c>
      <c r="P41" s="4">
        <f t="shared" si="6"/>
        <v>2871033.910695272</v>
      </c>
      <c r="Q41" s="4">
        <f t="shared" si="6"/>
        <v>2802166.3343270589</v>
      </c>
      <c r="R41" s="4">
        <f t="shared" si="6"/>
        <v>2730199.7170222765</v>
      </c>
      <c r="S41" s="4">
        <f t="shared" si="6"/>
        <v>2654994.6019387785</v>
      </c>
      <c r="T41" s="4">
        <f t="shared" si="6"/>
        <v>2576405.2566765235</v>
      </c>
      <c r="U41" s="4">
        <f t="shared" si="6"/>
        <v>2494279.3908774666</v>
      </c>
      <c r="V41" s="4">
        <f t="shared" si="6"/>
        <v>2408457.8611174524</v>
      </c>
      <c r="W41" s="4">
        <f t="shared" si="6"/>
        <v>2318774.3625182374</v>
      </c>
      <c r="X41" s="4">
        <f t="shared" si="6"/>
        <v>2225055.1064820578</v>
      </c>
      <c r="Y41" s="4">
        <f t="shared" si="6"/>
        <v>2127118.4839242501</v>
      </c>
      <c r="Z41" s="4">
        <f t="shared" si="6"/>
        <v>2024774.713351341</v>
      </c>
      <c r="AA41" s="4">
        <f t="shared" si="6"/>
        <v>1917825.4731026508</v>
      </c>
      <c r="AB41" s="4">
        <f t="shared" si="6"/>
        <v>1806063.5170427698</v>
      </c>
      <c r="AC41" s="4">
        <f t="shared" si="6"/>
        <v>1689272.2729601942</v>
      </c>
      <c r="AD41" s="4">
        <f t="shared" si="6"/>
        <v>1567225.4228939025</v>
      </c>
      <c r="AE41" s="4">
        <f t="shared" si="6"/>
        <v>1439686.4645746278</v>
      </c>
      <c r="AF41" s="4">
        <f t="shared" si="6"/>
        <v>1306408.2531309857</v>
      </c>
      <c r="AG41" s="4">
        <f t="shared" si="6"/>
        <v>1167132.5221723795</v>
      </c>
      <c r="AH41" s="4">
        <f t="shared" si="6"/>
        <v>1021589.3833206362</v>
      </c>
      <c r="AI41" s="4">
        <f t="shared" si="6"/>
        <v>869496.8032205645</v>
      </c>
      <c r="AJ41" s="4">
        <f t="shared" si="6"/>
        <v>710560.05701598944</v>
      </c>
      <c r="AK41" s="4">
        <f t="shared" si="6"/>
        <v>544471.15723220853</v>
      </c>
      <c r="AL41" s="4">
        <f t="shared" si="6"/>
        <v>370908.25695815752</v>
      </c>
      <c r="AM41" s="4">
        <f t="shared" si="6"/>
        <v>189535.02617177423</v>
      </c>
      <c r="AN41" s="4">
        <f t="shared" si="6"/>
        <v>3.6889105103909969E-9</v>
      </c>
      <c r="AO41" s="4">
        <f t="shared" si="6"/>
        <v>-4.1359030627651384E-25</v>
      </c>
      <c r="AP41" s="4">
        <f t="shared" si="6"/>
        <v>-2.8698592549372254E-41</v>
      </c>
      <c r="AQ41" s="4">
        <f t="shared" si="6"/>
        <v>-1.9117102933589427E-57</v>
      </c>
      <c r="AR41" s="4">
        <f t="shared" si="6"/>
        <v>-1.4149498560666738E-73</v>
      </c>
      <c r="AS41" s="4">
        <f t="shared" si="6"/>
        <v>-9.8181869305954531E-90</v>
      </c>
      <c r="AT41" s="4">
        <f t="shared" si="6"/>
        <v>-6.5402263142525195E-106</v>
      </c>
      <c r="AU41" s="4">
        <f t="shared" si="6"/>
        <v>-4.8407398935616478E-122</v>
      </c>
      <c r="AV41" s="4">
        <f t="shared" si="6"/>
        <v>-3.3589380537835444E-138</v>
      </c>
      <c r="AW41" s="4">
        <f t="shared" si="6"/>
        <v>-2.237502219360062E-154</v>
      </c>
    </row>
    <row r="42" spans="1:49" x14ac:dyDescent="0.2">
      <c r="A42" s="4"/>
      <c r="B42" s="4"/>
      <c r="C42" s="36"/>
      <c r="D42" s="4" t="s">
        <v>86</v>
      </c>
      <c r="E42" s="4"/>
      <c r="F42" s="4"/>
      <c r="G42" s="4"/>
      <c r="H42" s="5" t="s">
        <v>5</v>
      </c>
      <c r="I42" s="4"/>
      <c r="J42" s="4"/>
      <c r="K42" s="4"/>
      <c r="L42" s="4"/>
      <c r="M42" s="4"/>
      <c r="N42" s="4">
        <f>MAX(PMT(Assumptions!$I$55/2,Assumptions!$I$59*2,Assumptions!$I$53),-N41-N43)</f>
        <v>-198064.10234950038</v>
      </c>
      <c r="O42" s="4">
        <f>MAX(PMT(Assumptions!$I$55/2,Assumptions!$I$59*2,Assumptions!$I$53),-O41-O43)</f>
        <v>-198064.10234950038</v>
      </c>
      <c r="P42" s="4">
        <f>MAX(PMT(Assumptions!$I$55/2,Assumptions!$I$59*2,Assumptions!$I$53),-P41-P43)</f>
        <v>-198064.10234950038</v>
      </c>
      <c r="Q42" s="4">
        <f>MAX(PMT(Assumptions!$I$55/2,Assumptions!$I$59*2,Assumptions!$I$53),-Q41-Q43)</f>
        <v>-198064.10234950038</v>
      </c>
      <c r="R42" s="4">
        <f>MAX(PMT(Assumptions!$I$55/2,Assumptions!$I$59*2,Assumptions!$I$53),-R41-R43)</f>
        <v>-198064.10234950038</v>
      </c>
      <c r="S42" s="4">
        <f>MAX(PMT(Assumptions!$I$55/2,Assumptions!$I$59*2,Assumptions!$I$53),-S41-S43)</f>
        <v>-198064.10234950038</v>
      </c>
      <c r="T42" s="4">
        <f>MAX(PMT(Assumptions!$I$55/2,Assumptions!$I$59*2,Assumptions!$I$53),-T41-T43)</f>
        <v>-198064.10234950038</v>
      </c>
      <c r="U42" s="4">
        <f>MAX(PMT(Assumptions!$I$55/2,Assumptions!$I$59*2,Assumptions!$I$53),-U41-U43)</f>
        <v>-198064.10234950038</v>
      </c>
      <c r="V42" s="4">
        <f>MAX(PMT(Assumptions!$I$55/2,Assumptions!$I$59*2,Assumptions!$I$53),-V41-V43)</f>
        <v>-198064.10234950038</v>
      </c>
      <c r="W42" s="4">
        <f>MAX(PMT(Assumptions!$I$55/2,Assumptions!$I$59*2,Assumptions!$I$53),-W41-W43)</f>
        <v>-198064.10234950038</v>
      </c>
      <c r="X42" s="4">
        <f>MAX(PMT(Assumptions!$I$55/2,Assumptions!$I$59*2,Assumptions!$I$53),-X41-X43)</f>
        <v>-198064.10234950038</v>
      </c>
      <c r="Y42" s="4">
        <f>MAX(PMT(Assumptions!$I$55/2,Assumptions!$I$59*2,Assumptions!$I$53),-Y41-Y43)</f>
        <v>-198064.10234950038</v>
      </c>
      <c r="Z42" s="4">
        <f>MAX(PMT(Assumptions!$I$55/2,Assumptions!$I$59*2,Assumptions!$I$53),-Z41-Z43)</f>
        <v>-198064.10234950038</v>
      </c>
      <c r="AA42" s="4">
        <f>MAX(PMT(Assumptions!$I$55/2,Assumptions!$I$59*2,Assumptions!$I$53),-AA41-AA43)</f>
        <v>-198064.10234950038</v>
      </c>
      <c r="AB42" s="4">
        <f>MAX(PMT(Assumptions!$I$55/2,Assumptions!$I$59*2,Assumptions!$I$53),-AB41-AB43)</f>
        <v>-198064.10234950038</v>
      </c>
      <c r="AC42" s="4">
        <f>MAX(PMT(Assumptions!$I$55/2,Assumptions!$I$59*2,Assumptions!$I$53),-AC41-AC43)</f>
        <v>-198064.10234950038</v>
      </c>
      <c r="AD42" s="4">
        <f>MAX(PMT(Assumptions!$I$55/2,Assumptions!$I$59*2,Assumptions!$I$53),-AD41-AD43)</f>
        <v>-198064.10234950038</v>
      </c>
      <c r="AE42" s="4">
        <f>MAX(PMT(Assumptions!$I$55/2,Assumptions!$I$59*2,Assumptions!$I$53),-AE41-AE43)</f>
        <v>-198064.10234950038</v>
      </c>
      <c r="AF42" s="4">
        <f>MAX(PMT(Assumptions!$I$55/2,Assumptions!$I$59*2,Assumptions!$I$53),-AF41-AF43)</f>
        <v>-198064.10234950038</v>
      </c>
      <c r="AG42" s="4">
        <f>MAX(PMT(Assumptions!$I$55/2,Assumptions!$I$59*2,Assumptions!$I$53),-AG41-AG43)</f>
        <v>-198064.10234950038</v>
      </c>
      <c r="AH42" s="4">
        <f>MAX(PMT(Assumptions!$I$55/2,Assumptions!$I$59*2,Assumptions!$I$53),-AH41-AH43)</f>
        <v>-198064.10234950038</v>
      </c>
      <c r="AI42" s="4">
        <f>MAX(PMT(Assumptions!$I$55/2,Assumptions!$I$59*2,Assumptions!$I$53),-AI41-AI43)</f>
        <v>-198064.10234950038</v>
      </c>
      <c r="AJ42" s="4">
        <f>MAX(PMT(Assumptions!$I$55/2,Assumptions!$I$59*2,Assumptions!$I$53),-AJ41-AJ43)</f>
        <v>-198064.10234950038</v>
      </c>
      <c r="AK42" s="4">
        <f>MAX(PMT(Assumptions!$I$55/2,Assumptions!$I$59*2,Assumptions!$I$53),-AK41-AK43)</f>
        <v>-198064.10234950038</v>
      </c>
      <c r="AL42" s="4">
        <f>MAX(PMT(Assumptions!$I$55/2,Assumptions!$I$59*2,Assumptions!$I$53),-AL41-AL43)</f>
        <v>-198064.10234950038</v>
      </c>
      <c r="AM42" s="4">
        <f>MAX(PMT(Assumptions!$I$55/2,Assumptions!$I$59*2,Assumptions!$I$53),-AM41-AM43)</f>
        <v>-198064.10234950038</v>
      </c>
      <c r="AN42" s="4">
        <f>MAX(PMT(Assumptions!$I$55/2,Assumptions!$I$59*2,Assumptions!$I$53),-AN41-AN43)</f>
        <v>-3.8549114833585922E-9</v>
      </c>
      <c r="AO42" s="4">
        <f>MAX(PMT(Assumptions!$I$55/2,Assumptions!$I$59*2,Assumptions!$I$53),-AO41-AO43)</f>
        <v>4.3220187005895693E-25</v>
      </c>
      <c r="AP42" s="4">
        <f>MAX(PMT(Assumptions!$I$55/2,Assumptions!$I$59*2,Assumptions!$I$53),-AP41-AP43)</f>
        <v>2.9990029214094003E-41</v>
      </c>
      <c r="AQ42" s="4">
        <f>MAX(PMT(Assumptions!$I$55/2,Assumptions!$I$59*2,Assumptions!$I$53),-AQ41-AQ43)</f>
        <v>1.997737256560095E-57</v>
      </c>
      <c r="AR42" s="4">
        <f>MAX(PMT(Assumptions!$I$55/2,Assumptions!$I$59*2,Assumptions!$I$53),-AR41-AR43)</f>
        <v>1.478622599589674E-73</v>
      </c>
      <c r="AS42" s="4">
        <f>MAX(PMT(Assumptions!$I$55/2,Assumptions!$I$59*2,Assumptions!$I$53),-AS41-AS43)</f>
        <v>1.0260005342472248E-89</v>
      </c>
      <c r="AT42" s="4">
        <f>MAX(PMT(Assumptions!$I$55/2,Assumptions!$I$59*2,Assumptions!$I$53),-AT41-AT43)</f>
        <v>6.8345364983938824E-106</v>
      </c>
      <c r="AU42" s="4">
        <f>MAX(PMT(Assumptions!$I$55/2,Assumptions!$I$59*2,Assumptions!$I$53),-AU41-AU43)</f>
        <v>5.0585731887719216E-122</v>
      </c>
      <c r="AV42" s="4">
        <f>MAX(PMT(Assumptions!$I$55/2,Assumptions!$I$59*2,Assumptions!$I$53),-AV41-AV43)</f>
        <v>3.5100902662038036E-138</v>
      </c>
      <c r="AW42" s="4">
        <f>MAX(PMT(Assumptions!$I$55/2,Assumptions!$I$59*2,Assumptions!$I$53),-AW41-AW43)</f>
        <v>2.3381898192312647E-154</v>
      </c>
    </row>
    <row r="43" spans="1:49" x14ac:dyDescent="0.2">
      <c r="A43" s="4"/>
      <c r="B43" s="4"/>
      <c r="C43" s="36"/>
      <c r="D43" s="4" t="s">
        <v>39</v>
      </c>
      <c r="E43" s="4"/>
      <c r="F43" s="4"/>
      <c r="G43" s="4"/>
      <c r="H43" s="5" t="s">
        <v>5</v>
      </c>
      <c r="I43" s="4"/>
      <c r="J43" s="4"/>
      <c r="K43" s="4"/>
      <c r="L43" s="4"/>
      <c r="M43" s="4"/>
      <c r="N43" s="4">
        <f>N41*Assumptions!$I$55/2</f>
        <v>135000</v>
      </c>
      <c r="O43" s="4">
        <f>O41*Assumptions!$I$55/2</f>
        <v>132162.11539427249</v>
      </c>
      <c r="P43" s="4">
        <f>P41*Assumptions!$I$55/2</f>
        <v>129196.52598128724</v>
      </c>
      <c r="Q43" s="4">
        <f>Q41*Assumptions!$I$55/2</f>
        <v>126097.48504471764</v>
      </c>
      <c r="R43" s="4">
        <f>R41*Assumptions!$I$55/2</f>
        <v>122858.98726600244</v>
      </c>
      <c r="S43" s="4">
        <f>S41*Assumptions!$I$55/2</f>
        <v>119474.75708724503</v>
      </c>
      <c r="T43" s="4">
        <f>T41*Assumptions!$I$55/2</f>
        <v>115938.23655044356</v>
      </c>
      <c r="U43" s="4">
        <f>U41*Assumptions!$I$55/2</f>
        <v>112242.57258948599</v>
      </c>
      <c r="V43" s="4">
        <f>V41*Assumptions!$I$55/2</f>
        <v>108380.60375028536</v>
      </c>
      <c r="W43" s="4">
        <f>W41*Assumptions!$I$55/2</f>
        <v>104344.84631332068</v>
      </c>
      <c r="X43" s="4">
        <f>X41*Assumptions!$I$55/2</f>
        <v>100127.4797916926</v>
      </c>
      <c r="Y43" s="4">
        <f>Y41*Assumptions!$I$55/2</f>
        <v>95720.331776591251</v>
      </c>
      <c r="Z43" s="4">
        <f>Z41*Assumptions!$I$55/2</f>
        <v>91114.862100810336</v>
      </c>
      <c r="AA43" s="4">
        <f>AA41*Assumptions!$I$55/2</f>
        <v>86302.146289619282</v>
      </c>
      <c r="AB43" s="4">
        <f>AB41*Assumptions!$I$55/2</f>
        <v>81272.858266924639</v>
      </c>
      <c r="AC43" s="4">
        <f>AC41*Assumptions!$I$55/2</f>
        <v>76017.252283208727</v>
      </c>
      <c r="AD43" s="4">
        <f>AD41*Assumptions!$I$55/2</f>
        <v>70525.144030225609</v>
      </c>
      <c r="AE43" s="4">
        <f>AE41*Assumptions!$I$55/2</f>
        <v>64785.89090585825</v>
      </c>
      <c r="AF43" s="4">
        <f>AF41*Assumptions!$I$55/2</f>
        <v>58788.371390894354</v>
      </c>
      <c r="AG43" s="4">
        <f>AG41*Assumptions!$I$55/2</f>
        <v>52520.963497757075</v>
      </c>
      <c r="AH43" s="4">
        <f>AH41*Assumptions!$I$55/2</f>
        <v>45971.522249428628</v>
      </c>
      <c r="AI43" s="4">
        <f>AI41*Assumptions!$I$55/2</f>
        <v>39127.356144925398</v>
      </c>
      <c r="AJ43" s="4">
        <f>AJ41*Assumptions!$I$55/2</f>
        <v>31975.202565719523</v>
      </c>
      <c r="AK43" s="4">
        <f>AK41*Assumptions!$I$55/2</f>
        <v>24501.202075449382</v>
      </c>
      <c r="AL43" s="4">
        <f>AL41*Assumptions!$I$55/2</f>
        <v>16690.871563117089</v>
      </c>
      <c r="AM43" s="4">
        <f>AM41*Assumptions!$I$55/2</f>
        <v>8529.0761777298394</v>
      </c>
      <c r="AN43" s="4">
        <f>AN41*Assumptions!$I$55/2</f>
        <v>1.6600097296759485E-10</v>
      </c>
      <c r="AO43" s="4">
        <f>AO41*Assumptions!$I$55/2</f>
        <v>-1.8611563782443122E-26</v>
      </c>
      <c r="AP43" s="4">
        <f>AP41*Assumptions!$I$55/2</f>
        <v>-1.2914366647217513E-42</v>
      </c>
      <c r="AQ43" s="4">
        <f>AQ41*Assumptions!$I$55/2</f>
        <v>-8.6026963201152429E-59</v>
      </c>
      <c r="AR43" s="4">
        <f>AR41*Assumptions!$I$55/2</f>
        <v>-6.3672743523000319E-75</v>
      </c>
      <c r="AS43" s="4">
        <f>AS41*Assumptions!$I$55/2</f>
        <v>-4.4181841187679535E-91</v>
      </c>
      <c r="AT43" s="4">
        <f>AT41*Assumptions!$I$55/2</f>
        <v>-2.943101841413634E-107</v>
      </c>
      <c r="AU43" s="4">
        <f>AU41*Assumptions!$I$55/2</f>
        <v>-2.1783329521027414E-123</v>
      </c>
      <c r="AV43" s="4">
        <f>AV41*Assumptions!$I$55/2</f>
        <v>-1.5115221242025948E-139</v>
      </c>
      <c r="AW43" s="4">
        <f>AW41*Assumptions!$I$55/2</f>
        <v>-1.006875998712028E-155</v>
      </c>
    </row>
    <row r="44" spans="1:49" x14ac:dyDescent="0.2">
      <c r="A44" s="4"/>
      <c r="B44" s="4"/>
      <c r="C44" s="36"/>
      <c r="D44" s="4" t="s">
        <v>70</v>
      </c>
      <c r="E44" s="4"/>
      <c r="F44" s="4"/>
      <c r="G44" s="4"/>
      <c r="H44" s="5" t="s">
        <v>5</v>
      </c>
      <c r="I44" s="4"/>
      <c r="J44" s="4"/>
      <c r="K44" s="4"/>
      <c r="L44" s="4"/>
      <c r="M44" s="18">
        <f>Assumptions!$I$53</f>
        <v>3000000</v>
      </c>
      <c r="N44" s="4">
        <f>SUM(N41:N43)</f>
        <v>2936935.8976504998</v>
      </c>
      <c r="O44" s="4">
        <f t="shared" ref="O44:AW44" si="7">SUM(O41:O43)</f>
        <v>2871033.910695272</v>
      </c>
      <c r="P44" s="4">
        <f t="shared" si="7"/>
        <v>2802166.3343270589</v>
      </c>
      <c r="Q44" s="4">
        <f t="shared" si="7"/>
        <v>2730199.7170222765</v>
      </c>
      <c r="R44" s="4">
        <f t="shared" si="7"/>
        <v>2654994.6019387785</v>
      </c>
      <c r="S44" s="4">
        <f t="shared" si="7"/>
        <v>2576405.2566765235</v>
      </c>
      <c r="T44" s="4">
        <f t="shared" si="7"/>
        <v>2494279.3908774666</v>
      </c>
      <c r="U44" s="4">
        <f t="shared" si="7"/>
        <v>2408457.8611174524</v>
      </c>
      <c r="V44" s="4">
        <f t="shared" si="7"/>
        <v>2318774.3625182374</v>
      </c>
      <c r="W44" s="4">
        <f t="shared" si="7"/>
        <v>2225055.1064820578</v>
      </c>
      <c r="X44" s="4">
        <f t="shared" si="7"/>
        <v>2127118.4839242501</v>
      </c>
      <c r="Y44" s="4">
        <f t="shared" si="7"/>
        <v>2024774.713351341</v>
      </c>
      <c r="Z44" s="4">
        <f t="shared" si="7"/>
        <v>1917825.4731026508</v>
      </c>
      <c r="AA44" s="4">
        <f t="shared" si="7"/>
        <v>1806063.5170427698</v>
      </c>
      <c r="AB44" s="4">
        <f t="shared" si="7"/>
        <v>1689272.2729601942</v>
      </c>
      <c r="AC44" s="4">
        <f t="shared" si="7"/>
        <v>1567225.4228939025</v>
      </c>
      <c r="AD44" s="4">
        <f t="shared" si="7"/>
        <v>1439686.4645746278</v>
      </c>
      <c r="AE44" s="4">
        <f t="shared" si="7"/>
        <v>1306408.2531309857</v>
      </c>
      <c r="AF44" s="4">
        <f t="shared" si="7"/>
        <v>1167132.5221723795</v>
      </c>
      <c r="AG44" s="4">
        <f t="shared" si="7"/>
        <v>1021589.3833206362</v>
      </c>
      <c r="AH44" s="4">
        <f t="shared" si="7"/>
        <v>869496.8032205645</v>
      </c>
      <c r="AI44" s="4">
        <f t="shared" si="7"/>
        <v>710560.05701598944</v>
      </c>
      <c r="AJ44" s="4">
        <f t="shared" si="7"/>
        <v>544471.15723220853</v>
      </c>
      <c r="AK44" s="4">
        <f t="shared" si="7"/>
        <v>370908.25695815752</v>
      </c>
      <c r="AL44" s="4">
        <f t="shared" si="7"/>
        <v>189535.02617177423</v>
      </c>
      <c r="AM44" s="4">
        <f t="shared" si="7"/>
        <v>3.6889105103909969E-9</v>
      </c>
      <c r="AN44" s="4">
        <f t="shared" si="7"/>
        <v>-4.1359030627651384E-25</v>
      </c>
      <c r="AO44" s="4">
        <f t="shared" si="7"/>
        <v>-2.8698592549372254E-41</v>
      </c>
      <c r="AP44" s="4">
        <f t="shared" si="7"/>
        <v>-1.9117102933589427E-57</v>
      </c>
      <c r="AQ44" s="4">
        <f t="shared" si="7"/>
        <v>-1.4149498560666738E-73</v>
      </c>
      <c r="AR44" s="4">
        <f t="shared" si="7"/>
        <v>-9.8181869305954531E-90</v>
      </c>
      <c r="AS44" s="4">
        <f t="shared" si="7"/>
        <v>-6.5402263142525195E-106</v>
      </c>
      <c r="AT44" s="4">
        <f t="shared" si="7"/>
        <v>-4.8407398935616478E-122</v>
      </c>
      <c r="AU44" s="4">
        <f t="shared" si="7"/>
        <v>-3.3589380537835444E-138</v>
      </c>
      <c r="AV44" s="4">
        <f t="shared" si="7"/>
        <v>-2.237502219360062E-154</v>
      </c>
      <c r="AW44" s="4">
        <f t="shared" si="7"/>
        <v>-1.656084321055619E-170</v>
      </c>
    </row>
    <row r="45" spans="1:49" x14ac:dyDescent="0.2">
      <c r="A45" s="4"/>
      <c r="B45" s="4"/>
      <c r="C45" s="36"/>
      <c r="D45" s="4"/>
      <c r="E45" s="4"/>
      <c r="F45" s="4"/>
      <c r="G45" s="4"/>
      <c r="H45" s="5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</row>
    <row r="46" spans="1:49" x14ac:dyDescent="0.2">
      <c r="A46" s="4"/>
      <c r="B46" s="4"/>
      <c r="C46" s="36" t="s">
        <v>88</v>
      </c>
      <c r="D46" s="4"/>
      <c r="E46" s="4"/>
      <c r="F46" s="4"/>
      <c r="G46" s="4"/>
      <c r="H46" s="5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</row>
    <row r="47" spans="1:49" x14ac:dyDescent="0.2">
      <c r="A47" s="4"/>
      <c r="B47" s="4"/>
      <c r="C47" s="36"/>
      <c r="D47" s="4"/>
      <c r="E47" s="4"/>
      <c r="F47" s="4"/>
      <c r="G47" s="4"/>
      <c r="H47" s="5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</row>
    <row r="48" spans="1:49" x14ac:dyDescent="0.2">
      <c r="A48" s="4"/>
      <c r="B48" s="4"/>
      <c r="C48" s="36"/>
      <c r="D48" s="4" t="s">
        <v>89</v>
      </c>
      <c r="E48" s="22" t="s">
        <v>65</v>
      </c>
      <c r="F48" s="19">
        <f>MATCH(E48,Profiles,0)</f>
        <v>5</v>
      </c>
      <c r="G48" s="4"/>
      <c r="H48" s="5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</row>
    <row r="49" spans="1:49" x14ac:dyDescent="0.2">
      <c r="A49" s="4"/>
      <c r="B49" s="4"/>
      <c r="C49" s="36"/>
      <c r="D49" s="4"/>
      <c r="E49" s="4"/>
      <c r="F49" s="4"/>
      <c r="G49" s="4"/>
      <c r="H49" s="5"/>
      <c r="I49" s="4"/>
      <c r="J49" s="4"/>
      <c r="K49" s="4"/>
      <c r="L49" s="4"/>
      <c r="M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</row>
    <row r="50" spans="1:49" x14ac:dyDescent="0.2">
      <c r="A50" s="4"/>
      <c r="B50" s="4"/>
      <c r="C50" s="36"/>
      <c r="D50" s="4" t="s">
        <v>90</v>
      </c>
      <c r="E50" s="4"/>
      <c r="F50" s="4"/>
      <c r="G50" s="4"/>
      <c r="H50" s="5" t="s">
        <v>5</v>
      </c>
      <c r="I50" s="4"/>
      <c r="J50" s="4"/>
      <c r="K50" s="4"/>
      <c r="L50" s="4"/>
      <c r="M50" s="4"/>
      <c r="N50" s="4">
        <f>INDEX(Assumptions!N$64:N$68,$F$48)</f>
        <v>1174051.3997789517</v>
      </c>
      <c r="O50" s="4">
        <f>INDEX(Assumptions!O$64:O$68,$F$48)</f>
        <v>1265415.18272047</v>
      </c>
      <c r="P50" s="4">
        <f>INDEX(Assumptions!P$64:P$68,$F$48)</f>
        <v>1229785.8493751897</v>
      </c>
      <c r="Q50" s="4">
        <f>INDEX(Assumptions!Q$64:Q$68,$F$48)</f>
        <v>168009.70530445001</v>
      </c>
      <c r="R50" s="4">
        <f>INDEX(Assumptions!R$64:R$68,$F$48)</f>
        <v>179623.06660843</v>
      </c>
      <c r="S50" s="4">
        <f>INDEX(Assumptions!S$64:S$68,$F$48)</f>
        <v>204700.09538344</v>
      </c>
      <c r="T50" s="4">
        <f>INDEX(Assumptions!T$64:T$68,$F$48)</f>
        <v>1161914.4151174228</v>
      </c>
      <c r="U50" s="4">
        <f>INDEX(Assumptions!U$64:U$68,$F$48)</f>
        <v>1180132.864521018</v>
      </c>
      <c r="V50" s="4">
        <f>INDEX(Assumptions!V$64:V$68,$F$48)</f>
        <v>1145362.5218711228</v>
      </c>
      <c r="W50" s="4">
        <f>INDEX(Assumptions!W$64:W$68,$F$48)</f>
        <v>1090878.1832208675</v>
      </c>
      <c r="X50" s="4">
        <f>INDEX(Assumptions!X$64:X$68,$F$48)</f>
        <v>1101025.3946864046</v>
      </c>
      <c r="Y50" s="4">
        <f>INDEX(Assumptions!Y$64:Y$68,$F$48)</f>
        <v>1604454.2182697374</v>
      </c>
      <c r="Z50" s="4">
        <f>INDEX(Assumptions!Z$64:Z$68,$F$48)</f>
        <v>1701948.095096875</v>
      </c>
      <c r="AA50" s="4">
        <f>INDEX(Assumptions!AA$64:AA$68,$F$48)</f>
        <v>1564498.88512978</v>
      </c>
      <c r="AB50" s="4">
        <f>INDEX(Assumptions!AB$64:AB$68,$F$48)</f>
        <v>1559754.7159481517</v>
      </c>
      <c r="AC50" s="4">
        <f>INDEX(Assumptions!AC$64:AC$68,$F$48)</f>
        <v>1584101.2969582938</v>
      </c>
      <c r="AD50" s="4">
        <f>INDEX(Assumptions!AD$64:AD$68,$F$48)</f>
        <v>1459009.3090321948</v>
      </c>
      <c r="AE50" s="4">
        <f>INDEX(Assumptions!AE$64:AE$68,$F$48)</f>
        <v>1449926.2675272017</v>
      </c>
      <c r="AF50" s="4">
        <f>INDEX(Assumptions!AF$64:AF$68,$F$48)</f>
        <v>1434990.5470021337</v>
      </c>
      <c r="AG50" s="4">
        <f>INDEX(Assumptions!AG$64:AG$68,$F$48)</f>
        <v>1457678.0936877418</v>
      </c>
      <c r="AH50" s="4">
        <f>INDEX(Assumptions!AH$64:AH$68,$F$48)</f>
        <v>1376200.7252767859</v>
      </c>
      <c r="AI50" s="4">
        <f>INDEX(Assumptions!AI$64:AI$68,$F$48)</f>
        <v>1293915.889738651</v>
      </c>
      <c r="AJ50" s="4">
        <f>INDEX(Assumptions!AJ$64:AJ$68,$F$48)</f>
        <v>1321035.9229311743</v>
      </c>
      <c r="AK50" s="4">
        <f>INDEX(Assumptions!AK$64:AK$68,$F$48)</f>
        <v>1256085.8744126938</v>
      </c>
      <c r="AL50" s="4">
        <f>INDEX(Assumptions!AL$64:AL$68,$F$48)</f>
        <v>1248037.5256264748</v>
      </c>
      <c r="AM50" s="4">
        <f>INDEX(Assumptions!AM$64:AM$68,$F$48)</f>
        <v>495408.95188568969</v>
      </c>
      <c r="AN50" s="4">
        <f>INDEX(Assumptions!AN$64:AN$68,$F$48)</f>
        <v>-39272.167989960668</v>
      </c>
      <c r="AO50" s="4">
        <f>INDEX(Assumptions!AO$64:AO$68,$F$48)</f>
        <v>-13751.723354345017</v>
      </c>
      <c r="AP50" s="4">
        <f>INDEX(Assumptions!AP$64:AP$68,$F$48)</f>
        <v>-3614.1149065848822</v>
      </c>
      <c r="AQ50" s="4">
        <f>INDEX(Assumptions!AQ$64:AQ$68,$F$48)</f>
        <v>-25825.559255804961</v>
      </c>
      <c r="AR50" s="4">
        <f>INDEX(Assumptions!AR$64:AR$68,$F$48)</f>
        <v>2795.128402670729</v>
      </c>
      <c r="AS50" s="4">
        <f>INDEX(Assumptions!AS$64:AS$68,$F$48)</f>
        <v>12721.911674128265</v>
      </c>
      <c r="AT50" s="4">
        <f>INDEX(Assumptions!AT$64:AT$68,$F$48)</f>
        <v>19670.732147701172</v>
      </c>
      <c r="AU50" s="4">
        <f>INDEX(Assumptions!AU$64:AU$68,$F$48)</f>
        <v>17621.178302274951</v>
      </c>
      <c r="AV50" s="4">
        <f>INDEX(Assumptions!AV$64:AV$68,$F$48)</f>
        <v>27952.233739057305</v>
      </c>
      <c r="AW50" s="4">
        <f>INDEX(Assumptions!AW$64:AW$68,$F$48)</f>
        <v>25560.384182257338</v>
      </c>
    </row>
    <row r="51" spans="1:49" x14ac:dyDescent="0.2">
      <c r="A51" s="4"/>
      <c r="B51" s="4"/>
      <c r="C51" s="36"/>
      <c r="D51" s="4" t="s">
        <v>103</v>
      </c>
      <c r="E51" s="4"/>
      <c r="F51" s="4"/>
      <c r="G51" s="4"/>
      <c r="H51" s="5" t="s">
        <v>5</v>
      </c>
      <c r="I51" s="4"/>
      <c r="J51" s="4"/>
      <c r="K51" s="4"/>
      <c r="L51" s="4"/>
      <c r="M51" s="4"/>
      <c r="N51" s="4">
        <f>SUM(N59:N60)-SUM(N64:N65)</f>
        <v>58838.42263240437</v>
      </c>
      <c r="O51" s="4">
        <f t="shared" ref="O51:AW51" si="8">SUM(O59:O60)-SUM(O64:O65)</f>
        <v>21253.424657534342</v>
      </c>
      <c r="P51" s="4">
        <f t="shared" si="8"/>
        <v>11277.397260273807</v>
      </c>
      <c r="Q51" s="4">
        <f t="shared" si="8"/>
        <v>48664.474507771665</v>
      </c>
      <c r="R51" s="4">
        <f t="shared" si="8"/>
        <v>27768.207709083683</v>
      </c>
      <c r="S51" s="4">
        <f t="shared" si="8"/>
        <v>0</v>
      </c>
      <c r="T51" s="4">
        <f t="shared" si="8"/>
        <v>0</v>
      </c>
      <c r="U51" s="4">
        <f t="shared" si="8"/>
        <v>0</v>
      </c>
      <c r="V51" s="4">
        <f t="shared" si="8"/>
        <v>0</v>
      </c>
      <c r="W51" s="4">
        <f t="shared" si="8"/>
        <v>0</v>
      </c>
      <c r="X51" s="4">
        <f t="shared" si="8"/>
        <v>0</v>
      </c>
      <c r="Y51" s="4">
        <f t="shared" si="8"/>
        <v>0</v>
      </c>
      <c r="Z51" s="4">
        <f t="shared" si="8"/>
        <v>0</v>
      </c>
      <c r="AA51" s="4">
        <f t="shared" si="8"/>
        <v>12033.489730123081</v>
      </c>
      <c r="AB51" s="4">
        <f t="shared" si="8"/>
        <v>13777.167901141685</v>
      </c>
      <c r="AC51" s="4">
        <f t="shared" si="8"/>
        <v>0</v>
      </c>
      <c r="AD51" s="4">
        <f t="shared" si="8"/>
        <v>17206.550382131012</v>
      </c>
      <c r="AE51" s="4">
        <f t="shared" si="8"/>
        <v>64192.754269674886</v>
      </c>
      <c r="AF51" s="4">
        <f t="shared" si="8"/>
        <v>43780.31705496693</v>
      </c>
      <c r="AG51" s="4">
        <f t="shared" si="8"/>
        <v>30000</v>
      </c>
      <c r="AH51" s="4">
        <f t="shared" si="8"/>
        <v>48245.583295364864</v>
      </c>
      <c r="AI51" s="4">
        <f t="shared" si="8"/>
        <v>68782.838994585909</v>
      </c>
      <c r="AJ51" s="4">
        <f t="shared" si="8"/>
        <v>37063.908716577105</v>
      </c>
      <c r="AK51" s="4">
        <f t="shared" si="8"/>
        <v>48519.16471347888</v>
      </c>
      <c r="AL51" s="4">
        <f t="shared" si="8"/>
        <v>30000</v>
      </c>
      <c r="AM51" s="4">
        <f t="shared" si="8"/>
        <v>772391.13153821055</v>
      </c>
      <c r="AN51" s="4">
        <f t="shared" si="8"/>
        <v>349677.83860730816</v>
      </c>
      <c r="AO51" s="4">
        <f t="shared" si="8"/>
        <v>51829.959882708616</v>
      </c>
      <c r="AP51" s="4">
        <f t="shared" si="8"/>
        <v>12577.035504995481</v>
      </c>
      <c r="AQ51" s="4">
        <f t="shared" si="8"/>
        <v>52377.857345159064</v>
      </c>
      <c r="AR51" s="4">
        <f t="shared" si="8"/>
        <v>0</v>
      </c>
      <c r="AS51" s="4">
        <f t="shared" si="8"/>
        <v>0</v>
      </c>
      <c r="AT51" s="4">
        <f t="shared" si="8"/>
        <v>0</v>
      </c>
      <c r="AU51" s="4">
        <f t="shared" si="8"/>
        <v>0</v>
      </c>
      <c r="AV51" s="4">
        <f t="shared" si="8"/>
        <v>0</v>
      </c>
      <c r="AW51" s="4">
        <f t="shared" si="8"/>
        <v>0</v>
      </c>
    </row>
    <row r="52" spans="1:49" x14ac:dyDescent="0.2">
      <c r="A52" s="4"/>
      <c r="B52" s="4"/>
      <c r="C52" s="36"/>
      <c r="D52" s="4" t="s">
        <v>102</v>
      </c>
      <c r="E52" s="4"/>
      <c r="F52" s="4"/>
      <c r="G52" s="4"/>
      <c r="H52" s="5" t="s">
        <v>5</v>
      </c>
      <c r="I52" s="4"/>
      <c r="J52" s="4"/>
      <c r="K52" s="4"/>
      <c r="L52" s="4"/>
      <c r="M52" s="4"/>
      <c r="N52" s="4">
        <f>SUM(N50:N51)</f>
        <v>1232889.822411356</v>
      </c>
      <c r="O52" s="4">
        <f t="shared" ref="O52:AW52" si="9">SUM(O50:O51)</f>
        <v>1286668.6073780044</v>
      </c>
      <c r="P52" s="4">
        <f t="shared" si="9"/>
        <v>1241063.2466354636</v>
      </c>
      <c r="Q52" s="4">
        <f t="shared" si="9"/>
        <v>216674.17981222167</v>
      </c>
      <c r="R52" s="4">
        <f t="shared" si="9"/>
        <v>207391.27431751369</v>
      </c>
      <c r="S52" s="4">
        <f t="shared" si="9"/>
        <v>204700.09538344</v>
      </c>
      <c r="T52" s="4">
        <f t="shared" si="9"/>
        <v>1161914.4151174228</v>
      </c>
      <c r="U52" s="4">
        <f t="shared" si="9"/>
        <v>1180132.864521018</v>
      </c>
      <c r="V52" s="4">
        <f t="shared" si="9"/>
        <v>1145362.5218711228</v>
      </c>
      <c r="W52" s="4">
        <f t="shared" si="9"/>
        <v>1090878.1832208675</v>
      </c>
      <c r="X52" s="4">
        <f t="shared" si="9"/>
        <v>1101025.3946864046</v>
      </c>
      <c r="Y52" s="4">
        <f t="shared" si="9"/>
        <v>1604454.2182697374</v>
      </c>
      <c r="Z52" s="4">
        <f t="shared" si="9"/>
        <v>1701948.095096875</v>
      </c>
      <c r="AA52" s="4">
        <f t="shared" si="9"/>
        <v>1576532.374859903</v>
      </c>
      <c r="AB52" s="4">
        <f t="shared" si="9"/>
        <v>1573531.8838492935</v>
      </c>
      <c r="AC52" s="4">
        <f t="shared" si="9"/>
        <v>1584101.2969582938</v>
      </c>
      <c r="AD52" s="4">
        <f t="shared" si="9"/>
        <v>1476215.8594143258</v>
      </c>
      <c r="AE52" s="4">
        <f t="shared" si="9"/>
        <v>1514119.0217968766</v>
      </c>
      <c r="AF52" s="4">
        <f t="shared" si="9"/>
        <v>1478770.8640571006</v>
      </c>
      <c r="AG52" s="4">
        <f t="shared" si="9"/>
        <v>1487678.0936877418</v>
      </c>
      <c r="AH52" s="4">
        <f t="shared" si="9"/>
        <v>1424446.3085721508</v>
      </c>
      <c r="AI52" s="4">
        <f t="shared" si="9"/>
        <v>1362698.7287332369</v>
      </c>
      <c r="AJ52" s="4">
        <f t="shared" si="9"/>
        <v>1358099.8316477514</v>
      </c>
      <c r="AK52" s="4">
        <f t="shared" si="9"/>
        <v>1304605.0391261727</v>
      </c>
      <c r="AL52" s="4">
        <f t="shared" si="9"/>
        <v>1278037.5256264748</v>
      </c>
      <c r="AM52" s="4">
        <f t="shared" si="9"/>
        <v>1267800.0834239002</v>
      </c>
      <c r="AN52" s="4">
        <f t="shared" si="9"/>
        <v>310405.67061734747</v>
      </c>
      <c r="AO52" s="4">
        <f t="shared" si="9"/>
        <v>38078.236528363603</v>
      </c>
      <c r="AP52" s="4">
        <f t="shared" si="9"/>
        <v>8962.9205984105993</v>
      </c>
      <c r="AQ52" s="4">
        <f t="shared" si="9"/>
        <v>26552.298089354103</v>
      </c>
      <c r="AR52" s="4">
        <f t="shared" si="9"/>
        <v>2795.128402670729</v>
      </c>
      <c r="AS52" s="4">
        <f t="shared" si="9"/>
        <v>12721.911674128265</v>
      </c>
      <c r="AT52" s="4">
        <f t="shared" si="9"/>
        <v>19670.732147701172</v>
      </c>
      <c r="AU52" s="4">
        <f t="shared" si="9"/>
        <v>17621.178302274951</v>
      </c>
      <c r="AV52" s="4">
        <f t="shared" si="9"/>
        <v>27952.233739057305</v>
      </c>
      <c r="AW52" s="4">
        <f t="shared" si="9"/>
        <v>25560.384182257338</v>
      </c>
    </row>
    <row r="53" spans="1:49" x14ac:dyDescent="0.2">
      <c r="A53" s="4"/>
      <c r="B53" s="4"/>
      <c r="C53" s="36"/>
      <c r="D53" s="4"/>
      <c r="E53" s="4"/>
      <c r="F53" s="4"/>
      <c r="G53" s="4"/>
      <c r="H53" s="5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</row>
    <row r="54" spans="1:49" x14ac:dyDescent="0.2">
      <c r="A54" s="4"/>
      <c r="B54" s="4"/>
      <c r="C54" s="36"/>
      <c r="D54" s="4" t="s">
        <v>91</v>
      </c>
      <c r="E54" s="4"/>
      <c r="F54" s="4"/>
      <c r="G54" s="4"/>
      <c r="H54" s="5" t="s">
        <v>5</v>
      </c>
      <c r="I54" s="4"/>
      <c r="J54" s="4"/>
      <c r="K54" s="4"/>
      <c r="L54" s="4"/>
      <c r="M54" s="4"/>
      <c r="N54" s="4">
        <f>-N15+N23-N27+N32</f>
        <v>1049045.6621004567</v>
      </c>
      <c r="O54" s="4">
        <f t="shared" ref="O54:AW54" si="10">-O15+O23-O27+O32</f>
        <v>1034347.0319634704</v>
      </c>
      <c r="P54" s="4">
        <f t="shared" si="10"/>
        <v>1013093.607305936</v>
      </c>
      <c r="Q54" s="4">
        <f t="shared" si="10"/>
        <v>1001816.2100456621</v>
      </c>
      <c r="R54" s="4">
        <f t="shared" si="10"/>
        <v>1016164.3835616439</v>
      </c>
      <c r="S54" s="4">
        <f t="shared" si="10"/>
        <v>995068.49315068498</v>
      </c>
      <c r="T54" s="4">
        <f t="shared" si="10"/>
        <v>973278.53881278541</v>
      </c>
      <c r="U54" s="4">
        <f t="shared" si="10"/>
        <v>955159.81735159829</v>
      </c>
      <c r="V54" s="4">
        <f t="shared" si="10"/>
        <v>929205.47945205483</v>
      </c>
      <c r="W54" s="4">
        <f t="shared" si="10"/>
        <v>906429.22374429228</v>
      </c>
      <c r="X54" s="4">
        <f t="shared" si="10"/>
        <v>881269.4063926941</v>
      </c>
      <c r="Y54" s="4">
        <f t="shared" si="10"/>
        <v>858319.63470319635</v>
      </c>
      <c r="Z54" s="4">
        <f t="shared" si="10"/>
        <v>1427728.2660538536</v>
      </c>
      <c r="AA54" s="4">
        <f t="shared" si="10"/>
        <v>1397728.2660538536</v>
      </c>
      <c r="AB54" s="4">
        <f t="shared" si="10"/>
        <v>1367728.2660538536</v>
      </c>
      <c r="AC54" s="4">
        <f t="shared" si="10"/>
        <v>1337728.2660538536</v>
      </c>
      <c r="AD54" s="4">
        <f t="shared" si="10"/>
        <v>1307728.2660538536</v>
      </c>
      <c r="AE54" s="4">
        <f t="shared" si="10"/>
        <v>1277728.2660538536</v>
      </c>
      <c r="AF54" s="4">
        <f t="shared" si="10"/>
        <v>1247728.2660538536</v>
      </c>
      <c r="AG54" s="4">
        <f t="shared" si="10"/>
        <v>1217728.2660538536</v>
      </c>
      <c r="AH54" s="4">
        <f t="shared" si="10"/>
        <v>1187728.2660538536</v>
      </c>
      <c r="AI54" s="4">
        <f t="shared" si="10"/>
        <v>1157728.2660538536</v>
      </c>
      <c r="AJ54" s="4">
        <f t="shared" si="10"/>
        <v>1127728.2660538538</v>
      </c>
      <c r="AK54" s="4">
        <f t="shared" si="10"/>
        <v>1097728.2660538538</v>
      </c>
      <c r="AL54" s="4">
        <f t="shared" si="10"/>
        <v>1067728.2660538538</v>
      </c>
      <c r="AM54" s="4">
        <f t="shared" si="10"/>
        <v>1037728.2660538537</v>
      </c>
      <c r="AN54" s="4">
        <f t="shared" si="10"/>
        <v>265337.13451564324</v>
      </c>
      <c r="AO54" s="4">
        <f t="shared" si="10"/>
        <v>0</v>
      </c>
      <c r="AP54" s="4">
        <f t="shared" si="10"/>
        <v>0</v>
      </c>
      <c r="AQ54" s="4">
        <f t="shared" si="10"/>
        <v>0</v>
      </c>
      <c r="AR54" s="4">
        <f t="shared" si="10"/>
        <v>0</v>
      </c>
      <c r="AS54" s="4">
        <f t="shared" si="10"/>
        <v>0</v>
      </c>
      <c r="AT54" s="4">
        <f t="shared" si="10"/>
        <v>0</v>
      </c>
      <c r="AU54" s="4">
        <f t="shared" si="10"/>
        <v>0</v>
      </c>
      <c r="AV54" s="4">
        <f t="shared" si="10"/>
        <v>0</v>
      </c>
      <c r="AW54" s="4">
        <f t="shared" si="10"/>
        <v>0</v>
      </c>
    </row>
    <row r="55" spans="1:49" x14ac:dyDescent="0.2">
      <c r="A55" s="4"/>
      <c r="B55" s="4"/>
      <c r="C55" s="36"/>
      <c r="D55" s="4"/>
      <c r="E55" s="4"/>
      <c r="F55" s="4"/>
      <c r="G55" s="4"/>
      <c r="H55" s="5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</row>
    <row r="56" spans="1:49" x14ac:dyDescent="0.2">
      <c r="A56" s="4"/>
      <c r="B56" s="4"/>
      <c r="C56" s="36"/>
      <c r="D56" s="4" t="s">
        <v>92</v>
      </c>
      <c r="E56" s="4"/>
      <c r="F56" s="4"/>
      <c r="G56" s="4"/>
      <c r="H56" s="5" t="s">
        <v>5</v>
      </c>
      <c r="I56" s="4"/>
      <c r="J56" s="4"/>
      <c r="K56" s="4"/>
      <c r="L56" s="4"/>
      <c r="M56" s="4"/>
      <c r="N56" s="4">
        <f>N52-N54</f>
        <v>183844.16031089937</v>
      </c>
      <c r="O56" s="4">
        <f t="shared" ref="O56:AW56" si="11">O52-O54</f>
        <v>252321.57541453396</v>
      </c>
      <c r="P56" s="4">
        <f t="shared" si="11"/>
        <v>227969.6393295275</v>
      </c>
      <c r="Q56" s="4">
        <f t="shared" si="11"/>
        <v>-785142.03023344046</v>
      </c>
      <c r="R56" s="4">
        <f t="shared" si="11"/>
        <v>-808773.1092441302</v>
      </c>
      <c r="S56" s="4">
        <f t="shared" si="11"/>
        <v>-790368.39776724495</v>
      </c>
      <c r="T56" s="4">
        <f t="shared" si="11"/>
        <v>188635.87630463741</v>
      </c>
      <c r="U56" s="4">
        <f t="shared" si="11"/>
        <v>224973.0471694197</v>
      </c>
      <c r="V56" s="4">
        <f t="shared" si="11"/>
        <v>216157.04241906793</v>
      </c>
      <c r="W56" s="4">
        <f t="shared" si="11"/>
        <v>184448.95947657526</v>
      </c>
      <c r="X56" s="4">
        <f t="shared" si="11"/>
        <v>219755.98829371051</v>
      </c>
      <c r="Y56" s="4">
        <f t="shared" si="11"/>
        <v>746134.58356654109</v>
      </c>
      <c r="Z56" s="4">
        <f t="shared" si="11"/>
        <v>274219.82904302143</v>
      </c>
      <c r="AA56" s="4">
        <f t="shared" si="11"/>
        <v>178804.10880604945</v>
      </c>
      <c r="AB56" s="4">
        <f t="shared" si="11"/>
        <v>205803.6177954399</v>
      </c>
      <c r="AC56" s="4">
        <f t="shared" si="11"/>
        <v>246373.03090444021</v>
      </c>
      <c r="AD56" s="4">
        <f t="shared" si="11"/>
        <v>168487.59336047224</v>
      </c>
      <c r="AE56" s="4">
        <f t="shared" si="11"/>
        <v>236390.75574302301</v>
      </c>
      <c r="AF56" s="4">
        <f t="shared" si="11"/>
        <v>231042.59800324705</v>
      </c>
      <c r="AG56" s="4">
        <f t="shared" si="11"/>
        <v>269949.82763388823</v>
      </c>
      <c r="AH56" s="4">
        <f t="shared" si="11"/>
        <v>236718.04251829721</v>
      </c>
      <c r="AI56" s="4">
        <f t="shared" si="11"/>
        <v>204970.46267938334</v>
      </c>
      <c r="AJ56" s="4">
        <f t="shared" si="11"/>
        <v>230371.5655938976</v>
      </c>
      <c r="AK56" s="4">
        <f t="shared" si="11"/>
        <v>206876.77307231887</v>
      </c>
      <c r="AL56" s="4">
        <f t="shared" si="11"/>
        <v>210309.25957262097</v>
      </c>
      <c r="AM56" s="4">
        <f t="shared" si="11"/>
        <v>230071.81737004651</v>
      </c>
      <c r="AN56" s="4">
        <f t="shared" si="11"/>
        <v>45068.536101704231</v>
      </c>
      <c r="AO56" s="4">
        <f t="shared" si="11"/>
        <v>38078.236528363603</v>
      </c>
      <c r="AP56" s="4">
        <f t="shared" si="11"/>
        <v>8962.9205984105993</v>
      </c>
      <c r="AQ56" s="4">
        <f t="shared" si="11"/>
        <v>26552.298089354103</v>
      </c>
      <c r="AR56" s="4">
        <f t="shared" si="11"/>
        <v>2795.128402670729</v>
      </c>
      <c r="AS56" s="4">
        <f t="shared" si="11"/>
        <v>12721.911674128265</v>
      </c>
      <c r="AT56" s="4">
        <f t="shared" si="11"/>
        <v>19670.732147701172</v>
      </c>
      <c r="AU56" s="4">
        <f t="shared" si="11"/>
        <v>17621.178302274951</v>
      </c>
      <c r="AV56" s="4">
        <f t="shared" si="11"/>
        <v>27952.233739057305</v>
      </c>
      <c r="AW56" s="4">
        <f t="shared" si="11"/>
        <v>25560.384182257338</v>
      </c>
    </row>
    <row r="57" spans="1:49" x14ac:dyDescent="0.2">
      <c r="A57" s="4"/>
      <c r="B57" s="4"/>
      <c r="C57" s="36"/>
      <c r="D57" s="4"/>
      <c r="E57" s="4"/>
      <c r="F57" s="4"/>
      <c r="G57" s="4"/>
      <c r="H57" s="5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</row>
    <row r="58" spans="1:49" x14ac:dyDescent="0.2">
      <c r="A58" s="4"/>
      <c r="B58" s="4"/>
      <c r="C58" s="36" t="s">
        <v>93</v>
      </c>
      <c r="D58" s="4"/>
      <c r="E58" s="4"/>
      <c r="F58" s="4"/>
      <c r="G58" s="4"/>
      <c r="H58" s="5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</row>
    <row r="59" spans="1:49" x14ac:dyDescent="0.2">
      <c r="A59" s="4"/>
      <c r="B59" s="4"/>
      <c r="C59" s="36"/>
      <c r="D59" s="4" t="s">
        <v>82</v>
      </c>
      <c r="E59" s="4"/>
      <c r="F59" s="4"/>
      <c r="G59" s="4"/>
      <c r="H59" s="5" t="s">
        <v>5</v>
      </c>
      <c r="I59" s="4"/>
      <c r="J59" s="4"/>
      <c r="K59" s="4"/>
      <c r="L59" s="4"/>
      <c r="M59" s="4"/>
      <c r="N59" s="18">
        <f>M35</f>
        <v>1049045.6621004567</v>
      </c>
      <c r="O59" s="4">
        <f>N69</f>
        <v>1034347.0319634704</v>
      </c>
      <c r="P59" s="4">
        <f t="shared" ref="P59:AW59" si="12">O69</f>
        <v>1013093.607305936</v>
      </c>
      <c r="Q59" s="4">
        <f t="shared" si="12"/>
        <v>1001816.2100456621</v>
      </c>
      <c r="R59" s="4">
        <f t="shared" si="12"/>
        <v>216674.17981222167</v>
      </c>
      <c r="S59" s="4">
        <f t="shared" si="12"/>
        <v>0</v>
      </c>
      <c r="T59" s="4">
        <f t="shared" si="12"/>
        <v>0</v>
      </c>
      <c r="U59" s="4">
        <f t="shared" si="12"/>
        <v>0</v>
      </c>
      <c r="V59" s="4">
        <f t="shared" si="12"/>
        <v>0</v>
      </c>
      <c r="W59" s="4">
        <f t="shared" si="12"/>
        <v>0</v>
      </c>
      <c r="X59" s="4">
        <f t="shared" si="12"/>
        <v>0</v>
      </c>
      <c r="Y59" s="4">
        <f t="shared" si="12"/>
        <v>0</v>
      </c>
      <c r="Z59" s="4">
        <f t="shared" si="12"/>
        <v>349752.6355915069</v>
      </c>
      <c r="AA59" s="4">
        <f t="shared" si="12"/>
        <v>553656.47723920073</v>
      </c>
      <c r="AB59" s="4">
        <f t="shared" si="12"/>
        <v>732460.58604525018</v>
      </c>
      <c r="AC59" s="4">
        <f t="shared" si="12"/>
        <v>938264.20384069008</v>
      </c>
      <c r="AD59" s="4">
        <f t="shared" si="12"/>
        <v>1128695.9216246866</v>
      </c>
      <c r="AE59" s="4">
        <f t="shared" si="12"/>
        <v>1277728.2660538536</v>
      </c>
      <c r="AF59" s="4">
        <f t="shared" si="12"/>
        <v>1247728.2660538536</v>
      </c>
      <c r="AG59" s="4">
        <f t="shared" si="12"/>
        <v>1217728.2660538536</v>
      </c>
      <c r="AH59" s="4">
        <f t="shared" si="12"/>
        <v>1187728.2660538536</v>
      </c>
      <c r="AI59" s="4">
        <f t="shared" si="12"/>
        <v>1157728.2660538536</v>
      </c>
      <c r="AJ59" s="4">
        <f t="shared" si="12"/>
        <v>1127728.2660538538</v>
      </c>
      <c r="AK59" s="4">
        <f t="shared" si="12"/>
        <v>1097728.2660538538</v>
      </c>
      <c r="AL59" s="4">
        <f t="shared" si="12"/>
        <v>1067728.2660538538</v>
      </c>
      <c r="AM59" s="4">
        <f t="shared" si="12"/>
        <v>1037728.2660538537</v>
      </c>
      <c r="AN59" s="4">
        <f t="shared" si="12"/>
        <v>265337.13451564324</v>
      </c>
      <c r="AO59" s="4">
        <f t="shared" si="12"/>
        <v>0</v>
      </c>
      <c r="AP59" s="4">
        <f t="shared" si="12"/>
        <v>0</v>
      </c>
      <c r="AQ59" s="4">
        <f t="shared" si="12"/>
        <v>0</v>
      </c>
      <c r="AR59" s="4">
        <f t="shared" si="12"/>
        <v>0</v>
      </c>
      <c r="AS59" s="4">
        <f t="shared" si="12"/>
        <v>0</v>
      </c>
      <c r="AT59" s="4">
        <f t="shared" si="12"/>
        <v>0</v>
      </c>
      <c r="AU59" s="4">
        <f t="shared" si="12"/>
        <v>0</v>
      </c>
      <c r="AV59" s="4">
        <f t="shared" si="12"/>
        <v>0</v>
      </c>
      <c r="AW59" s="4">
        <f t="shared" si="12"/>
        <v>0</v>
      </c>
    </row>
    <row r="60" spans="1:49" x14ac:dyDescent="0.2">
      <c r="A60" s="4"/>
      <c r="B60" s="4"/>
      <c r="C60" s="36"/>
      <c r="D60" s="4" t="s">
        <v>84</v>
      </c>
      <c r="E60" s="4"/>
      <c r="F60" s="4"/>
      <c r="G60" s="4"/>
      <c r="H60" s="5" t="s">
        <v>5</v>
      </c>
      <c r="I60" s="4"/>
      <c r="J60" s="4"/>
      <c r="K60" s="4"/>
      <c r="L60" s="4"/>
      <c r="M60" s="4"/>
      <c r="N60" s="18">
        <f>M38</f>
        <v>198270.4824838179</v>
      </c>
      <c r="O60" s="4">
        <f>N70</f>
        <v>154130.68998839983</v>
      </c>
      <c r="P60" s="4">
        <f t="shared" ref="P60:AW60" si="13">O70</f>
        <v>187421.88353077607</v>
      </c>
      <c r="Q60" s="4">
        <f t="shared" si="13"/>
        <v>206720.66642378742</v>
      </c>
      <c r="R60" s="4">
        <f t="shared" si="13"/>
        <v>158056.19191601581</v>
      </c>
      <c r="S60" s="4">
        <f t="shared" si="13"/>
        <v>0</v>
      </c>
      <c r="T60" s="4">
        <f t="shared" si="13"/>
        <v>0</v>
      </c>
      <c r="U60" s="4">
        <f t="shared" si="13"/>
        <v>0</v>
      </c>
      <c r="V60" s="4">
        <f t="shared" si="13"/>
        <v>0</v>
      </c>
      <c r="W60" s="4">
        <f t="shared" si="13"/>
        <v>0</v>
      </c>
      <c r="X60" s="4">
        <f t="shared" si="13"/>
        <v>0</v>
      </c>
      <c r="Y60" s="4">
        <f t="shared" si="13"/>
        <v>0</v>
      </c>
      <c r="Z60" s="4">
        <f t="shared" si="13"/>
        <v>178173.51864622353</v>
      </c>
      <c r="AA60" s="4">
        <f t="shared" si="13"/>
        <v>248489.50604155115</v>
      </c>
      <c r="AB60" s="4">
        <f t="shared" si="13"/>
        <v>236456.01631142804</v>
      </c>
      <c r="AC60" s="4">
        <f t="shared" si="13"/>
        <v>222678.84841028639</v>
      </c>
      <c r="AD60" s="4">
        <f t="shared" si="13"/>
        <v>278620.16153073014</v>
      </c>
      <c r="AE60" s="4">
        <f t="shared" si="13"/>
        <v>261413.61114859901</v>
      </c>
      <c r="AF60" s="4">
        <f t="shared" si="13"/>
        <v>227220.85687892407</v>
      </c>
      <c r="AG60" s="4">
        <f t="shared" si="13"/>
        <v>213440.53982395737</v>
      </c>
      <c r="AH60" s="4">
        <f t="shared" si="13"/>
        <v>263458.75608106516</v>
      </c>
      <c r="AI60" s="4">
        <f t="shared" si="13"/>
        <v>245213.17278570036</v>
      </c>
      <c r="AJ60" s="4">
        <f t="shared" si="13"/>
        <v>206430.3337911141</v>
      </c>
      <c r="AK60" s="4">
        <f t="shared" si="13"/>
        <v>199366.42507453711</v>
      </c>
      <c r="AL60" s="4">
        <f t="shared" si="13"/>
        <v>180847.26036105826</v>
      </c>
      <c r="AM60" s="4">
        <f t="shared" si="13"/>
        <v>185006.92982544634</v>
      </c>
      <c r="AN60" s="4">
        <f t="shared" si="13"/>
        <v>201125.55682452809</v>
      </c>
      <c r="AO60" s="4">
        <f t="shared" si="13"/>
        <v>116784.85273286316</v>
      </c>
      <c r="AP60" s="4">
        <f t="shared" si="13"/>
        <v>64954.892850154545</v>
      </c>
      <c r="AQ60" s="4">
        <f t="shared" si="13"/>
        <v>52377.857345159064</v>
      </c>
      <c r="AR60" s="4">
        <f t="shared" si="13"/>
        <v>0</v>
      </c>
      <c r="AS60" s="4">
        <f t="shared" si="13"/>
        <v>0</v>
      </c>
      <c r="AT60" s="4">
        <f t="shared" si="13"/>
        <v>0</v>
      </c>
      <c r="AU60" s="4">
        <f t="shared" si="13"/>
        <v>0</v>
      </c>
      <c r="AV60" s="4">
        <f t="shared" si="13"/>
        <v>0</v>
      </c>
      <c r="AW60" s="4">
        <f t="shared" si="13"/>
        <v>0</v>
      </c>
    </row>
    <row r="61" spans="1:49" x14ac:dyDescent="0.2">
      <c r="A61" s="4"/>
      <c r="B61" s="4"/>
      <c r="C61" s="36"/>
      <c r="D61" s="4" t="s">
        <v>94</v>
      </c>
      <c r="E61" s="4"/>
      <c r="F61" s="4"/>
      <c r="G61" s="4"/>
      <c r="H61" s="5" t="s">
        <v>5</v>
      </c>
      <c r="I61" s="4"/>
      <c r="J61" s="4"/>
      <c r="K61" s="4"/>
      <c r="L61" s="4"/>
      <c r="M61" s="4"/>
      <c r="N61" s="18">
        <v>0</v>
      </c>
      <c r="O61" s="4">
        <f>N71</f>
        <v>0</v>
      </c>
      <c r="P61" s="4">
        <f t="shared" ref="P61:AW61" si="14">O71</f>
        <v>0</v>
      </c>
      <c r="Q61" s="4">
        <f t="shared" si="14"/>
        <v>0</v>
      </c>
      <c r="R61" s="4">
        <f t="shared" si="14"/>
        <v>2.9103830456733704E-11</v>
      </c>
      <c r="S61" s="4">
        <f t="shared" si="14"/>
        <v>-461810.9452249764</v>
      </c>
      <c r="T61" s="4">
        <f t="shared" si="14"/>
        <v>-1252179.3429922215</v>
      </c>
      <c r="U61" s="4">
        <f t="shared" si="14"/>
        <v>-1063543.4666875841</v>
      </c>
      <c r="V61" s="4">
        <f t="shared" si="14"/>
        <v>-838570.41951816436</v>
      </c>
      <c r="W61" s="4">
        <f t="shared" si="14"/>
        <v>-622413.37709909643</v>
      </c>
      <c r="X61" s="4">
        <f t="shared" si="14"/>
        <v>-437964.41762252117</v>
      </c>
      <c r="Y61" s="4">
        <f t="shared" si="14"/>
        <v>-218208.42932881066</v>
      </c>
      <c r="Z61" s="4">
        <f t="shared" si="14"/>
        <v>0</v>
      </c>
      <c r="AA61" s="4">
        <f t="shared" si="14"/>
        <v>0</v>
      </c>
      <c r="AB61" s="4">
        <f t="shared" si="14"/>
        <v>0</v>
      </c>
      <c r="AC61" s="4">
        <f t="shared" si="14"/>
        <v>0</v>
      </c>
      <c r="AD61" s="4">
        <f t="shared" si="14"/>
        <v>0</v>
      </c>
      <c r="AE61" s="4">
        <f t="shared" si="14"/>
        <v>0</v>
      </c>
      <c r="AF61" s="4">
        <f t="shared" si="14"/>
        <v>0</v>
      </c>
      <c r="AG61" s="4">
        <f t="shared" si="14"/>
        <v>0</v>
      </c>
      <c r="AH61" s="4">
        <f t="shared" si="14"/>
        <v>0</v>
      </c>
      <c r="AI61" s="4">
        <f t="shared" si="14"/>
        <v>0</v>
      </c>
      <c r="AJ61" s="4">
        <f t="shared" si="14"/>
        <v>0</v>
      </c>
      <c r="AK61" s="4">
        <f t="shared" si="14"/>
        <v>0</v>
      </c>
      <c r="AL61" s="4">
        <f t="shared" si="14"/>
        <v>0</v>
      </c>
      <c r="AM61" s="4">
        <f t="shared" si="14"/>
        <v>0</v>
      </c>
      <c r="AN61" s="4">
        <f t="shared" si="14"/>
        <v>0</v>
      </c>
      <c r="AO61" s="4">
        <f t="shared" si="14"/>
        <v>0</v>
      </c>
      <c r="AP61" s="4">
        <f t="shared" si="14"/>
        <v>0</v>
      </c>
      <c r="AQ61" s="4">
        <f t="shared" si="14"/>
        <v>0</v>
      </c>
      <c r="AR61" s="4">
        <f t="shared" si="14"/>
        <v>0</v>
      </c>
      <c r="AS61" s="4">
        <f t="shared" si="14"/>
        <v>0</v>
      </c>
      <c r="AT61" s="4">
        <f t="shared" si="14"/>
        <v>0</v>
      </c>
      <c r="AU61" s="4">
        <f t="shared" si="14"/>
        <v>0</v>
      </c>
      <c r="AV61" s="4">
        <f t="shared" si="14"/>
        <v>0</v>
      </c>
      <c r="AW61" s="4">
        <f t="shared" si="14"/>
        <v>0</v>
      </c>
    </row>
    <row r="62" spans="1:49" x14ac:dyDescent="0.2">
      <c r="A62" s="4"/>
      <c r="B62" s="4"/>
      <c r="C62" s="36"/>
      <c r="D62" s="4"/>
      <c r="E62" s="4"/>
      <c r="F62" s="4"/>
      <c r="G62" s="4"/>
      <c r="H62" s="5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</row>
    <row r="63" spans="1:49" x14ac:dyDescent="0.2">
      <c r="A63" s="4"/>
      <c r="B63" s="4"/>
      <c r="C63" s="36" t="s">
        <v>101</v>
      </c>
      <c r="D63" s="4"/>
      <c r="E63" s="4"/>
      <c r="F63" s="4"/>
      <c r="G63" s="4"/>
      <c r="H63" s="5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</row>
    <row r="64" spans="1:49" x14ac:dyDescent="0.2">
      <c r="A64" s="4"/>
      <c r="B64" s="4"/>
      <c r="C64" s="36"/>
      <c r="D64" s="4" t="s">
        <v>82</v>
      </c>
      <c r="E64" s="4"/>
      <c r="F64" s="4"/>
      <c r="G64" s="4"/>
      <c r="H64" s="5" t="s">
        <v>5</v>
      </c>
      <c r="I64" s="4"/>
      <c r="J64" s="4"/>
      <c r="K64" s="4"/>
      <c r="L64" s="4"/>
      <c r="M64" s="4"/>
      <c r="N64" s="4">
        <f>MIN(N59,N35)</f>
        <v>1034347.0319634704</v>
      </c>
      <c r="O64" s="4">
        <f t="shared" ref="O64:AW64" si="15">MIN(O59,O35)</f>
        <v>1013093.607305936</v>
      </c>
      <c r="P64" s="4">
        <f t="shared" si="15"/>
        <v>1001816.2100456621</v>
      </c>
      <c r="Q64" s="4">
        <f t="shared" si="15"/>
        <v>1001816.2100456621</v>
      </c>
      <c r="R64" s="4">
        <f t="shared" si="15"/>
        <v>216674.17981222167</v>
      </c>
      <c r="S64" s="4">
        <f t="shared" si="15"/>
        <v>0</v>
      </c>
      <c r="T64" s="4">
        <f t="shared" si="15"/>
        <v>0</v>
      </c>
      <c r="U64" s="4">
        <f t="shared" si="15"/>
        <v>0</v>
      </c>
      <c r="V64" s="4">
        <f t="shared" si="15"/>
        <v>0</v>
      </c>
      <c r="W64" s="4">
        <f t="shared" si="15"/>
        <v>0</v>
      </c>
      <c r="X64" s="4">
        <f t="shared" si="15"/>
        <v>0</v>
      </c>
      <c r="Y64" s="4">
        <f t="shared" si="15"/>
        <v>0</v>
      </c>
      <c r="Z64" s="4">
        <f t="shared" si="15"/>
        <v>349752.6355915069</v>
      </c>
      <c r="AA64" s="4">
        <f t="shared" si="15"/>
        <v>553656.47723920073</v>
      </c>
      <c r="AB64" s="4">
        <f t="shared" si="15"/>
        <v>732460.58604525018</v>
      </c>
      <c r="AC64" s="4">
        <f t="shared" si="15"/>
        <v>938264.20384069008</v>
      </c>
      <c r="AD64" s="4">
        <f t="shared" si="15"/>
        <v>1128695.9216246866</v>
      </c>
      <c r="AE64" s="4">
        <f t="shared" si="15"/>
        <v>1247728.2660538536</v>
      </c>
      <c r="AF64" s="4">
        <f t="shared" si="15"/>
        <v>1217728.2660538536</v>
      </c>
      <c r="AG64" s="4">
        <f t="shared" si="15"/>
        <v>1187728.2660538536</v>
      </c>
      <c r="AH64" s="4">
        <f t="shared" si="15"/>
        <v>1157728.2660538536</v>
      </c>
      <c r="AI64" s="4">
        <f t="shared" si="15"/>
        <v>1127728.2660538538</v>
      </c>
      <c r="AJ64" s="4">
        <f t="shared" si="15"/>
        <v>1097728.2660538538</v>
      </c>
      <c r="AK64" s="4">
        <f t="shared" si="15"/>
        <v>1067728.2660538538</v>
      </c>
      <c r="AL64" s="4">
        <f t="shared" si="15"/>
        <v>1037728.2660538537</v>
      </c>
      <c r="AM64" s="4">
        <f t="shared" si="15"/>
        <v>265337.13451564324</v>
      </c>
      <c r="AN64" s="4">
        <f t="shared" si="15"/>
        <v>0</v>
      </c>
      <c r="AO64" s="4">
        <f t="shared" si="15"/>
        <v>0</v>
      </c>
      <c r="AP64" s="4">
        <f t="shared" si="15"/>
        <v>0</v>
      </c>
      <c r="AQ64" s="4">
        <f t="shared" si="15"/>
        <v>0</v>
      </c>
      <c r="AR64" s="4">
        <f t="shared" si="15"/>
        <v>0</v>
      </c>
      <c r="AS64" s="4">
        <f t="shared" si="15"/>
        <v>0</v>
      </c>
      <c r="AT64" s="4">
        <f t="shared" si="15"/>
        <v>0</v>
      </c>
      <c r="AU64" s="4">
        <f t="shared" si="15"/>
        <v>0</v>
      </c>
      <c r="AV64" s="4">
        <f t="shared" si="15"/>
        <v>0</v>
      </c>
      <c r="AW64" s="4">
        <f t="shared" si="15"/>
        <v>0</v>
      </c>
    </row>
    <row r="65" spans="1:49" x14ac:dyDescent="0.2">
      <c r="A65" s="4"/>
      <c r="B65" s="4"/>
      <c r="C65" s="36"/>
      <c r="D65" s="4" t="s">
        <v>84</v>
      </c>
      <c r="E65" s="4"/>
      <c r="F65" s="4"/>
      <c r="G65" s="4"/>
      <c r="H65" s="5" t="s">
        <v>5</v>
      </c>
      <c r="I65" s="4"/>
      <c r="J65" s="4"/>
      <c r="K65" s="4"/>
      <c r="L65" s="4"/>
      <c r="M65" s="4"/>
      <c r="N65" s="4">
        <f>MIN(N60,N38)</f>
        <v>154130.68998839983</v>
      </c>
      <c r="O65" s="4">
        <f t="shared" ref="O65:AW65" si="16">MIN(O60,O38)</f>
        <v>154130.68998839983</v>
      </c>
      <c r="P65" s="4">
        <f t="shared" si="16"/>
        <v>187421.88353077607</v>
      </c>
      <c r="Q65" s="4">
        <f t="shared" si="16"/>
        <v>158056.19191601584</v>
      </c>
      <c r="R65" s="4">
        <f t="shared" si="16"/>
        <v>130287.98420693216</v>
      </c>
      <c r="S65" s="4">
        <f t="shared" si="16"/>
        <v>0</v>
      </c>
      <c r="T65" s="4">
        <f t="shared" si="16"/>
        <v>0</v>
      </c>
      <c r="U65" s="4">
        <f t="shared" si="16"/>
        <v>0</v>
      </c>
      <c r="V65" s="4">
        <f t="shared" si="16"/>
        <v>0</v>
      </c>
      <c r="W65" s="4">
        <f t="shared" si="16"/>
        <v>0</v>
      </c>
      <c r="X65" s="4">
        <f t="shared" si="16"/>
        <v>0</v>
      </c>
      <c r="Y65" s="4">
        <f t="shared" si="16"/>
        <v>0</v>
      </c>
      <c r="Z65" s="4">
        <f t="shared" si="16"/>
        <v>178173.51864622353</v>
      </c>
      <c r="AA65" s="4">
        <f t="shared" si="16"/>
        <v>236456.01631142804</v>
      </c>
      <c r="AB65" s="4">
        <f t="shared" si="16"/>
        <v>222678.84841028639</v>
      </c>
      <c r="AC65" s="4">
        <f t="shared" si="16"/>
        <v>222678.84841028639</v>
      </c>
      <c r="AD65" s="4">
        <f t="shared" si="16"/>
        <v>261413.61114859901</v>
      </c>
      <c r="AE65" s="4">
        <f t="shared" si="16"/>
        <v>227220.85687892407</v>
      </c>
      <c r="AF65" s="4">
        <f t="shared" si="16"/>
        <v>213440.53982395737</v>
      </c>
      <c r="AG65" s="4">
        <f t="shared" si="16"/>
        <v>213440.53982395737</v>
      </c>
      <c r="AH65" s="4">
        <f t="shared" si="16"/>
        <v>245213.17278570036</v>
      </c>
      <c r="AI65" s="4">
        <f t="shared" si="16"/>
        <v>206430.3337911141</v>
      </c>
      <c r="AJ65" s="4">
        <f t="shared" si="16"/>
        <v>199366.42507453711</v>
      </c>
      <c r="AK65" s="4">
        <f t="shared" si="16"/>
        <v>180847.26036105826</v>
      </c>
      <c r="AL65" s="4">
        <f t="shared" si="16"/>
        <v>180847.26036105826</v>
      </c>
      <c r="AM65" s="4">
        <f t="shared" si="16"/>
        <v>185006.92982544634</v>
      </c>
      <c r="AN65" s="4">
        <f t="shared" si="16"/>
        <v>116784.85273286316</v>
      </c>
      <c r="AO65" s="4">
        <f t="shared" si="16"/>
        <v>64954.892850154545</v>
      </c>
      <c r="AP65" s="4">
        <f t="shared" si="16"/>
        <v>52377.857345159064</v>
      </c>
      <c r="AQ65" s="4">
        <f t="shared" si="16"/>
        <v>0</v>
      </c>
      <c r="AR65" s="4">
        <f t="shared" si="16"/>
        <v>0</v>
      </c>
      <c r="AS65" s="4">
        <f t="shared" si="16"/>
        <v>0</v>
      </c>
      <c r="AT65" s="4">
        <f t="shared" si="16"/>
        <v>0</v>
      </c>
      <c r="AU65" s="4">
        <f t="shared" si="16"/>
        <v>0</v>
      </c>
      <c r="AV65" s="4">
        <f t="shared" si="16"/>
        <v>0</v>
      </c>
      <c r="AW65" s="4">
        <f t="shared" si="16"/>
        <v>0</v>
      </c>
    </row>
    <row r="66" spans="1:49" x14ac:dyDescent="0.2">
      <c r="A66" s="4"/>
      <c r="B66" s="4"/>
      <c r="C66" s="36"/>
      <c r="D66" s="4" t="s">
        <v>94</v>
      </c>
      <c r="E66" s="4"/>
      <c r="F66" s="4"/>
      <c r="G66" s="4"/>
      <c r="H66" s="5" t="s">
        <v>5</v>
      </c>
      <c r="I66" s="4"/>
      <c r="J66" s="4"/>
      <c r="K66" s="4"/>
      <c r="L66" s="4"/>
      <c r="M66" s="4"/>
      <c r="N66" s="4">
        <f>N61</f>
        <v>0</v>
      </c>
      <c r="O66" s="4">
        <f t="shared" ref="O66:AW66" si="17">O61</f>
        <v>0</v>
      </c>
      <c r="P66" s="4">
        <f t="shared" si="17"/>
        <v>0</v>
      </c>
      <c r="Q66" s="4">
        <f t="shared" si="17"/>
        <v>0</v>
      </c>
      <c r="R66" s="4">
        <f t="shared" si="17"/>
        <v>2.9103830456733704E-11</v>
      </c>
      <c r="S66" s="4">
        <f t="shared" si="17"/>
        <v>-461810.9452249764</v>
      </c>
      <c r="T66" s="4">
        <f t="shared" si="17"/>
        <v>-1252179.3429922215</v>
      </c>
      <c r="U66" s="4">
        <f t="shared" si="17"/>
        <v>-1063543.4666875841</v>
      </c>
      <c r="V66" s="4">
        <f t="shared" si="17"/>
        <v>-838570.41951816436</v>
      </c>
      <c r="W66" s="4">
        <f t="shared" si="17"/>
        <v>-622413.37709909643</v>
      </c>
      <c r="X66" s="4">
        <f t="shared" si="17"/>
        <v>-437964.41762252117</v>
      </c>
      <c r="Y66" s="4">
        <f t="shared" si="17"/>
        <v>-218208.42932881066</v>
      </c>
      <c r="Z66" s="4">
        <f t="shared" si="17"/>
        <v>0</v>
      </c>
      <c r="AA66" s="4">
        <f t="shared" si="17"/>
        <v>0</v>
      </c>
      <c r="AB66" s="4">
        <f t="shared" si="17"/>
        <v>0</v>
      </c>
      <c r="AC66" s="4">
        <f t="shared" si="17"/>
        <v>0</v>
      </c>
      <c r="AD66" s="4">
        <f t="shared" si="17"/>
        <v>0</v>
      </c>
      <c r="AE66" s="4">
        <f t="shared" si="17"/>
        <v>0</v>
      </c>
      <c r="AF66" s="4">
        <f t="shared" si="17"/>
        <v>0</v>
      </c>
      <c r="AG66" s="4">
        <f t="shared" si="17"/>
        <v>0</v>
      </c>
      <c r="AH66" s="4">
        <f t="shared" si="17"/>
        <v>0</v>
      </c>
      <c r="AI66" s="4">
        <f t="shared" si="17"/>
        <v>0</v>
      </c>
      <c r="AJ66" s="4">
        <f t="shared" si="17"/>
        <v>0</v>
      </c>
      <c r="AK66" s="4">
        <f t="shared" si="17"/>
        <v>0</v>
      </c>
      <c r="AL66" s="4">
        <f t="shared" si="17"/>
        <v>0</v>
      </c>
      <c r="AM66" s="4">
        <f t="shared" si="17"/>
        <v>0</v>
      </c>
      <c r="AN66" s="4">
        <f t="shared" si="17"/>
        <v>0</v>
      </c>
      <c r="AO66" s="4">
        <f t="shared" si="17"/>
        <v>0</v>
      </c>
      <c r="AP66" s="4">
        <f t="shared" si="17"/>
        <v>0</v>
      </c>
      <c r="AQ66" s="4">
        <f t="shared" si="17"/>
        <v>0</v>
      </c>
      <c r="AR66" s="4">
        <f t="shared" si="17"/>
        <v>0</v>
      </c>
      <c r="AS66" s="4">
        <f t="shared" si="17"/>
        <v>0</v>
      </c>
      <c r="AT66" s="4">
        <f t="shared" si="17"/>
        <v>0</v>
      </c>
      <c r="AU66" s="4">
        <f t="shared" si="17"/>
        <v>0</v>
      </c>
      <c r="AV66" s="4">
        <f t="shared" si="17"/>
        <v>0</v>
      </c>
      <c r="AW66" s="4">
        <f t="shared" si="17"/>
        <v>0</v>
      </c>
    </row>
    <row r="67" spans="1:49" x14ac:dyDescent="0.2">
      <c r="A67" s="4"/>
      <c r="B67" s="4"/>
      <c r="C67" s="36"/>
      <c r="D67" s="4"/>
      <c r="E67" s="4"/>
      <c r="F67" s="4"/>
      <c r="G67" s="4"/>
      <c r="H67" s="5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</row>
    <row r="68" spans="1:49" x14ac:dyDescent="0.2">
      <c r="A68" s="4"/>
      <c r="B68" s="4"/>
      <c r="C68" s="36" t="s">
        <v>95</v>
      </c>
      <c r="D68" s="4"/>
      <c r="E68" s="4"/>
      <c r="F68" s="4"/>
      <c r="G68" s="4"/>
      <c r="H68" s="5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</row>
    <row r="69" spans="1:49" x14ac:dyDescent="0.2">
      <c r="A69" s="4"/>
      <c r="B69" s="4"/>
      <c r="C69" s="36"/>
      <c r="D69" s="4" t="s">
        <v>82</v>
      </c>
      <c r="E69" s="4"/>
      <c r="F69" s="4"/>
      <c r="G69" s="4"/>
      <c r="H69" s="5" t="s">
        <v>5</v>
      </c>
      <c r="I69" s="4"/>
      <c r="J69" s="4"/>
      <c r="K69" s="4"/>
      <c r="L69" s="4"/>
      <c r="M69" s="4"/>
      <c r="N69" s="4">
        <f>IF(N56&gt;0,
IF(N64&gt;=N35,N64,N64+MEDIAN(0,N35-N64,N56-(N71-N66)-(N70-N65))),
MAX(0,N64+N56))</f>
        <v>1034347.0319634704</v>
      </c>
      <c r="O69" s="4">
        <f>IF(O56&gt;0,
IF(O64&gt;=O35,O64,O64+MEDIAN(0,O35-O64,O56-(O71-O66)-(O70-O65))),
MAX(0,O64+O56))</f>
        <v>1013093.607305936</v>
      </c>
      <c r="P69" s="4">
        <f>IF(P56&gt;0,
IF(P64&gt;=P35,P64,P64+MEDIAN(0,P35-P64,P56-(P71-P66)-(P70-P65))),
MAX(0,P64+P56))</f>
        <v>1001816.2100456621</v>
      </c>
      <c r="Q69" s="4">
        <f>IF(Q56&gt;0,
IF(Q64&gt;=Q35,Q64,Q64+MEDIAN(0,Q35-Q64,Q56-(Q71-Q66)-(Q70-Q65))),
MAX(0,Q64+Q56))</f>
        <v>216674.17981222167</v>
      </c>
      <c r="R69" s="4">
        <f>IF(R56&gt;0,
IF(R64&gt;=R35,R64,R64+MEDIAN(0,R35-R64,R56-(R71-R66)-(R70-R65))),
MAX(0,R64+R56))</f>
        <v>0</v>
      </c>
      <c r="S69" s="4">
        <f>IF(S56&gt;0,
IF(S64&gt;=S35,S64,S64+MEDIAN(0,S35-S64,S56-(S71-S66)-(S70-S65))),
MAX(0,S64+S56))</f>
        <v>0</v>
      </c>
      <c r="T69" s="4">
        <f>IF(T56&gt;0,
IF(T64&gt;=T35,T64,T64+MEDIAN(0,T35-T64,T56-(T71-T66)-(T70-T65))),
MAX(0,T64+T56))</f>
        <v>0</v>
      </c>
      <c r="U69" s="4">
        <f>IF(U56&gt;0,
IF(U64&gt;=U35,U64,U64+MEDIAN(0,U35-U64,U56-(U71-U66)-(U70-U65))),
MAX(0,U64+U56))</f>
        <v>0</v>
      </c>
      <c r="V69" s="4">
        <f>IF(V56&gt;0,
IF(V64&gt;=V35,V64,V64+MEDIAN(0,V35-V64,V56-(V71-V66)-(V70-V65))),
MAX(0,V64+V56))</f>
        <v>0</v>
      </c>
      <c r="W69" s="4">
        <f>IF(W56&gt;0,
IF(W64&gt;=W35,W64,W64+MEDIAN(0,W35-W64,W56-(W71-W66)-(W70-W65))),
MAX(0,W64+W56))</f>
        <v>0</v>
      </c>
      <c r="X69" s="4">
        <f>IF(X56&gt;0,
IF(X64&gt;=X35,X64,X64+MEDIAN(0,X35-X64,X56-(X71-X66)-(X70-X65))),
MAX(0,X64+X56))</f>
        <v>0</v>
      </c>
      <c r="Y69" s="4">
        <f>IF(Y56&gt;0,
IF(Y64&gt;=Y35,Y64,Y64+MEDIAN(0,Y35-Y64,Y56-(Y71-Y66)-(Y70-Y65))),
MAX(0,Y64+Y56))</f>
        <v>349752.6355915069</v>
      </c>
      <c r="Z69" s="4">
        <f>IF(Z56&gt;0,
IF(Z64&gt;=Z35,Z64,Z64+MEDIAN(0,Z35-Z64,Z56-(Z71-Z66)-(Z70-Z65))),
MAX(0,Z64+Z56))</f>
        <v>553656.47723920073</v>
      </c>
      <c r="AA69" s="4">
        <f>IF(AA56&gt;0,
IF(AA64&gt;=AA35,AA64,AA64+MEDIAN(0,AA35-AA64,AA56-(AA71-AA66)-(AA70-AA65))),
MAX(0,AA64+AA56))</f>
        <v>732460.58604525018</v>
      </c>
      <c r="AB69" s="4">
        <f>IF(AB56&gt;0,
IF(AB64&gt;=AB35,AB64,AB64+MEDIAN(0,AB35-AB64,AB56-(AB71-AB66)-(AB70-AB65))),
MAX(0,AB64+AB56))</f>
        <v>938264.20384069008</v>
      </c>
      <c r="AC69" s="4">
        <f>IF(AC56&gt;0,
IF(AC64&gt;=AC35,AC64,AC64+MEDIAN(0,AC35-AC64,AC56-(AC71-AC66)-(AC70-AC65))),
MAX(0,AC64+AC56))</f>
        <v>1128695.9216246866</v>
      </c>
      <c r="AD69" s="4">
        <f>IF(AD56&gt;0,
IF(AD64&gt;=AD35,AD64,AD64+MEDIAN(0,AD35-AD64,AD56-(AD71-AD66)-(AD70-AD65))),
MAX(0,AD64+AD56))</f>
        <v>1277728.2660538536</v>
      </c>
      <c r="AE69" s="4">
        <f>IF(AE56&gt;0,
IF(AE64&gt;=AE35,AE64,AE64+MEDIAN(0,AE35-AE64,AE56-(AE71-AE66)-(AE70-AE65))),
MAX(0,AE64+AE56))</f>
        <v>1247728.2660538536</v>
      </c>
      <c r="AF69" s="4">
        <f>IF(AF56&gt;0,
IF(AF64&gt;=AF35,AF64,AF64+MEDIAN(0,AF35-AF64,AF56-(AF71-AF66)-(AF70-AF65))),
MAX(0,AF64+AF56))</f>
        <v>1217728.2660538536</v>
      </c>
      <c r="AG69" s="4">
        <f>IF(AG56&gt;0,
IF(AG64&gt;=AG35,AG64,AG64+MEDIAN(0,AG35-AG64,AG56-(AG71-AG66)-(AG70-AG65))),
MAX(0,AG64+AG56))</f>
        <v>1187728.2660538536</v>
      </c>
      <c r="AH69" s="4">
        <f>IF(AH56&gt;0,
IF(AH64&gt;=AH35,AH64,AH64+MEDIAN(0,AH35-AH64,AH56-(AH71-AH66)-(AH70-AH65))),
MAX(0,AH64+AH56))</f>
        <v>1157728.2660538536</v>
      </c>
      <c r="AI69" s="4">
        <f>IF(AI56&gt;0,
IF(AI64&gt;=AI35,AI64,AI64+MEDIAN(0,AI35-AI64,AI56-(AI71-AI66)-(AI70-AI65))),
MAX(0,AI64+AI56))</f>
        <v>1127728.2660538538</v>
      </c>
      <c r="AJ69" s="4">
        <f>IF(AJ56&gt;0,
IF(AJ64&gt;=AJ35,AJ64,AJ64+MEDIAN(0,AJ35-AJ64,AJ56-(AJ71-AJ66)-(AJ70-AJ65))),
MAX(0,AJ64+AJ56))</f>
        <v>1097728.2660538538</v>
      </c>
      <c r="AK69" s="4">
        <f>IF(AK56&gt;0,
IF(AK64&gt;=AK35,AK64,AK64+MEDIAN(0,AK35-AK64,AK56-(AK71-AK66)-(AK70-AK65))),
MAX(0,AK64+AK56))</f>
        <v>1067728.2660538538</v>
      </c>
      <c r="AL69" s="4">
        <f>IF(AL56&gt;0,
IF(AL64&gt;=AL35,AL64,AL64+MEDIAN(0,AL35-AL64,AL56-(AL71-AL66)-(AL70-AL65))),
MAX(0,AL64+AL56))</f>
        <v>1037728.2660538537</v>
      </c>
      <c r="AM69" s="4">
        <f>IF(AM56&gt;0,
IF(AM64&gt;=AM35,AM64,AM64+MEDIAN(0,AM35-AM64,AM56-(AM71-AM66)-(AM70-AM65))),
MAX(0,AM64+AM56))</f>
        <v>265337.13451564324</v>
      </c>
      <c r="AN69" s="4">
        <f>IF(AN56&gt;0,
IF(AN64&gt;=AN35,AN64,AN64+MEDIAN(0,AN35-AN64,AN56-(AN71-AN66)-(AN70-AN65))),
MAX(0,AN64+AN56))</f>
        <v>0</v>
      </c>
      <c r="AO69" s="4">
        <f>IF(AO56&gt;0,
IF(AO64&gt;=AO35,AO64,AO64+MEDIAN(0,AO35-AO64,AO56-(AO71-AO66)-(AO70-AO65))),
MAX(0,AO64+AO56))</f>
        <v>0</v>
      </c>
      <c r="AP69" s="4">
        <f>IF(AP56&gt;0,
IF(AP64&gt;=AP35,AP64,AP64+MEDIAN(0,AP35-AP64,AP56-(AP71-AP66)-(AP70-AP65))),
MAX(0,AP64+AP56))</f>
        <v>0</v>
      </c>
      <c r="AQ69" s="4">
        <f>IF(AQ56&gt;0,
IF(AQ64&gt;=AQ35,AQ64,AQ64+MEDIAN(0,AQ35-AQ64,AQ56-(AQ71-AQ66)-(AQ70-AQ65))),
MAX(0,AQ64+AQ56))</f>
        <v>0</v>
      </c>
      <c r="AR69" s="4">
        <f>IF(AR56&gt;0,
IF(AR64&gt;=AR35,AR64,AR64+MEDIAN(0,AR35-AR64,AR56-(AR71-AR66)-(AR70-AR65))),
MAX(0,AR64+AR56))</f>
        <v>0</v>
      </c>
      <c r="AS69" s="4">
        <f>IF(AS56&gt;0,
IF(AS64&gt;=AS35,AS64,AS64+MEDIAN(0,AS35-AS64,AS56-(AS71-AS66)-(AS70-AS65))),
MAX(0,AS64+AS56))</f>
        <v>0</v>
      </c>
      <c r="AT69" s="4">
        <f>IF(AT56&gt;0,
IF(AT64&gt;=AT35,AT64,AT64+MEDIAN(0,AT35-AT64,AT56-(AT71-AT66)-(AT70-AT65))),
MAX(0,AT64+AT56))</f>
        <v>0</v>
      </c>
      <c r="AU69" s="4">
        <f>IF(AU56&gt;0,
IF(AU64&gt;=AU35,AU64,AU64+MEDIAN(0,AU35-AU64,AU56-(AU71-AU66)-(AU70-AU65))),
MAX(0,AU64+AU56))</f>
        <v>0</v>
      </c>
      <c r="AV69" s="4">
        <f>IF(AV56&gt;0,
IF(AV64&gt;=AV35,AV64,AV64+MEDIAN(0,AV35-AV64,AV56-(AV71-AV66)-(AV70-AV65))),
MAX(0,AV64+AV56))</f>
        <v>0</v>
      </c>
      <c r="AW69" s="4">
        <f>IF(AW56&gt;0,
IF(AW64&gt;=AW35,AW64,AW64+MEDIAN(0,AW35-AW64,AW56-(AW71-AW66)-(AW70-AW65))),
MAX(0,AW64+AW56))</f>
        <v>0</v>
      </c>
    </row>
    <row r="70" spans="1:49" x14ac:dyDescent="0.2">
      <c r="A70" s="4"/>
      <c r="B70" s="4"/>
      <c r="C70" s="36"/>
      <c r="D70" s="4" t="s">
        <v>84</v>
      </c>
      <c r="E70" s="4"/>
      <c r="F70" s="4"/>
      <c r="G70" s="4"/>
      <c r="H70" s="5" t="s">
        <v>5</v>
      </c>
      <c r="I70" s="4"/>
      <c r="J70" s="4"/>
      <c r="K70" s="4"/>
      <c r="L70" s="4"/>
      <c r="M70" s="4"/>
      <c r="N70" s="4">
        <f>IF(N56&gt;0,
IF(N65&gt;=N38,N65,N65+MEDIAN(0,N38-N65,N56-(N71-N66))),
MAX(0,N65+N56+(N64-N69)))</f>
        <v>154130.68998839983</v>
      </c>
      <c r="O70" s="4">
        <f>IF(O56&gt;0,
IF(O65&gt;=O38,O65,O65+MEDIAN(0,O38-O65,O56-(O71-O66))),
MAX(0,O65+O56+(O64-O69)))</f>
        <v>187421.88353077607</v>
      </c>
      <c r="P70" s="4">
        <f>IF(P56&gt;0,
IF(P65&gt;=P38,P65,P65+MEDIAN(0,P38-P65,P56-(P71-P66))),
MAX(0,P65+P56+(P64-P69)))</f>
        <v>206720.66642378742</v>
      </c>
      <c r="Q70" s="4">
        <f>IF(Q56&gt;0,
IF(Q65&gt;=Q38,Q65,Q65+MEDIAN(0,Q38-Q65,Q56-(Q71-Q66))),
MAX(0,Q65+Q56+(Q64-Q69)))</f>
        <v>158056.19191601581</v>
      </c>
      <c r="R70" s="4">
        <f>IF(R56&gt;0,
IF(R65&gt;=R38,R65,R65+MEDIAN(0,R38-R65,R56-(R71-R66))),
MAX(0,R65+R56+(R64-R69)))</f>
        <v>0</v>
      </c>
      <c r="S70" s="4">
        <f>IF(S56&gt;0,
IF(S65&gt;=S38,S65,S65+MEDIAN(0,S38-S65,S56-(S71-S66))),
MAX(0,S65+S56+(S64-S69)))</f>
        <v>0</v>
      </c>
      <c r="T70" s="4">
        <f>IF(T56&gt;0,
IF(T65&gt;=T38,T65,T65+MEDIAN(0,T38-T65,T56-(T71-T66))),
MAX(0,T65+T56+(T64-T69)))</f>
        <v>0</v>
      </c>
      <c r="U70" s="4">
        <f>IF(U56&gt;0,
IF(U65&gt;=U38,U65,U65+MEDIAN(0,U38-U65,U56-(U71-U66))),
MAX(0,U65+U56+(U64-U69)))</f>
        <v>0</v>
      </c>
      <c r="V70" s="4">
        <f>IF(V56&gt;0,
IF(V65&gt;=V38,V65,V65+MEDIAN(0,V38-V65,V56-(V71-V66))),
MAX(0,V65+V56+(V64-V69)))</f>
        <v>0</v>
      </c>
      <c r="W70" s="4">
        <f>IF(W56&gt;0,
IF(W65&gt;=W38,W65,W65+MEDIAN(0,W38-W65,W56-(W71-W66))),
MAX(0,W65+W56+(W64-W69)))</f>
        <v>0</v>
      </c>
      <c r="X70" s="4">
        <f>IF(X56&gt;0,
IF(X65&gt;=X38,X65,X65+MEDIAN(0,X38-X65,X56-(X71-X66))),
MAX(0,X65+X56+(X64-X69)))</f>
        <v>0</v>
      </c>
      <c r="Y70" s="4">
        <f>IF(Y56&gt;0,
IF(Y65&gt;=Y38,Y65,Y65+MEDIAN(0,Y38-Y65,Y56-(Y71-Y66))),
MAX(0,Y65+Y56+(Y64-Y69)))</f>
        <v>178173.51864622353</v>
      </c>
      <c r="Z70" s="4">
        <f>IF(Z56&gt;0,
IF(Z65&gt;=Z38,Z65,Z65+MEDIAN(0,Z38-Z65,Z56-(Z71-Z66))),
MAX(0,Z65+Z56+(Z64-Z69)))</f>
        <v>248489.50604155115</v>
      </c>
      <c r="AA70" s="4">
        <f>IF(AA56&gt;0,
IF(AA65&gt;=AA38,AA65,AA65+MEDIAN(0,AA38-AA65,AA56-(AA71-AA66))),
MAX(0,AA65+AA56+(AA64-AA69)))</f>
        <v>236456.01631142804</v>
      </c>
      <c r="AB70" s="4">
        <f>IF(AB56&gt;0,
IF(AB65&gt;=AB38,AB65,AB65+MEDIAN(0,AB38-AB65,AB56-(AB71-AB66))),
MAX(0,AB65+AB56+(AB64-AB69)))</f>
        <v>222678.84841028639</v>
      </c>
      <c r="AC70" s="4">
        <f>IF(AC56&gt;0,
IF(AC65&gt;=AC38,AC65,AC65+MEDIAN(0,AC38-AC65,AC56-(AC71-AC66))),
MAX(0,AC65+AC56+(AC64-AC69)))</f>
        <v>278620.16153073014</v>
      </c>
      <c r="AD70" s="4">
        <f>IF(AD56&gt;0,
IF(AD65&gt;=AD38,AD65,AD65+MEDIAN(0,AD38-AD65,AD56-(AD71-AD66))),
MAX(0,AD65+AD56+(AD64-AD69)))</f>
        <v>261413.61114859901</v>
      </c>
      <c r="AE70" s="4">
        <f>IF(AE56&gt;0,
IF(AE65&gt;=AE38,AE65,AE65+MEDIAN(0,AE38-AE65,AE56-(AE71-AE66))),
MAX(0,AE65+AE56+(AE64-AE69)))</f>
        <v>227220.85687892407</v>
      </c>
      <c r="AF70" s="4">
        <f>IF(AF56&gt;0,
IF(AF65&gt;=AF38,AF65,AF65+MEDIAN(0,AF38-AF65,AF56-(AF71-AF66))),
MAX(0,AF65+AF56+(AF64-AF69)))</f>
        <v>213440.53982395737</v>
      </c>
      <c r="AG70" s="4">
        <f>IF(AG56&gt;0,
IF(AG65&gt;=AG38,AG65,AG65+MEDIAN(0,AG38-AG65,AG56-(AG71-AG66))),
MAX(0,AG65+AG56+(AG64-AG69)))</f>
        <v>263458.75608106516</v>
      </c>
      <c r="AH70" s="4">
        <f>IF(AH56&gt;0,
IF(AH65&gt;=AH38,AH65,AH65+MEDIAN(0,AH38-AH65,AH56-(AH71-AH66))),
MAX(0,AH65+AH56+(AH64-AH69)))</f>
        <v>245213.17278570036</v>
      </c>
      <c r="AI70" s="4">
        <f>IF(AI56&gt;0,
IF(AI65&gt;=AI38,AI65,AI65+MEDIAN(0,AI38-AI65,AI56-(AI71-AI66))),
MAX(0,AI65+AI56+(AI64-AI69)))</f>
        <v>206430.3337911141</v>
      </c>
      <c r="AJ70" s="4">
        <f>IF(AJ56&gt;0,
IF(AJ65&gt;=AJ38,AJ65,AJ65+MEDIAN(0,AJ38-AJ65,AJ56-(AJ71-AJ66))),
MAX(0,AJ65+AJ56+(AJ64-AJ69)))</f>
        <v>199366.42507453711</v>
      </c>
      <c r="AK70" s="4">
        <f>IF(AK56&gt;0,
IF(AK65&gt;=AK38,AK65,AK65+MEDIAN(0,AK38-AK65,AK56-(AK71-AK66))),
MAX(0,AK65+AK56+(AK64-AK69)))</f>
        <v>180847.26036105826</v>
      </c>
      <c r="AL70" s="4">
        <f>IF(AL56&gt;0,
IF(AL65&gt;=AL38,AL65,AL65+MEDIAN(0,AL38-AL65,AL56-(AL71-AL66))),
MAX(0,AL65+AL56+(AL64-AL69)))</f>
        <v>185006.92982544634</v>
      </c>
      <c r="AM70" s="4">
        <f>IF(AM56&gt;0,
IF(AM65&gt;=AM38,AM65,AM65+MEDIAN(0,AM38-AM65,AM56-(AM71-AM66))),
MAX(0,AM65+AM56+(AM64-AM69)))</f>
        <v>201125.55682452809</v>
      </c>
      <c r="AN70" s="4">
        <f>IF(AN56&gt;0,
IF(AN65&gt;=AN38,AN65,AN65+MEDIAN(0,AN38-AN65,AN56-(AN71-AN66))),
MAX(0,AN65+AN56+(AN64-AN69)))</f>
        <v>116784.85273286316</v>
      </c>
      <c r="AO70" s="4">
        <f>IF(AO56&gt;0,
IF(AO65&gt;=AO38,AO65,AO65+MEDIAN(0,AO38-AO65,AO56-(AO71-AO66))),
MAX(0,AO65+AO56+(AO64-AO69)))</f>
        <v>64954.892850154545</v>
      </c>
      <c r="AP70" s="4">
        <f>IF(AP56&gt;0,
IF(AP65&gt;=AP38,AP65,AP65+MEDIAN(0,AP38-AP65,AP56-(AP71-AP66))),
MAX(0,AP65+AP56+(AP64-AP69)))</f>
        <v>52377.857345159064</v>
      </c>
      <c r="AQ70" s="4">
        <f>IF(AQ56&gt;0,
IF(AQ65&gt;=AQ38,AQ65,AQ65+MEDIAN(0,AQ38-AQ65,AQ56-(AQ71-AQ66))),
MAX(0,AQ65+AQ56+(AQ64-AQ69)))</f>
        <v>0</v>
      </c>
      <c r="AR70" s="4">
        <f>IF(AR56&gt;0,
IF(AR65&gt;=AR38,AR65,AR65+MEDIAN(0,AR38-AR65,AR56-(AR71-AR66))),
MAX(0,AR65+AR56+(AR64-AR69)))</f>
        <v>0</v>
      </c>
      <c r="AS70" s="4">
        <f>IF(AS56&gt;0,
IF(AS65&gt;=AS38,AS65,AS65+MEDIAN(0,AS38-AS65,AS56-(AS71-AS66))),
MAX(0,AS65+AS56+(AS64-AS69)))</f>
        <v>0</v>
      </c>
      <c r="AT70" s="4">
        <f>IF(AT56&gt;0,
IF(AT65&gt;=AT38,AT65,AT65+MEDIAN(0,AT38-AT65,AT56-(AT71-AT66))),
MAX(0,AT65+AT56+(AT64-AT69)))</f>
        <v>0</v>
      </c>
      <c r="AU70" s="4">
        <f>IF(AU56&gt;0,
IF(AU65&gt;=AU38,AU65,AU65+MEDIAN(0,AU38-AU65,AU56-(AU71-AU66))),
MAX(0,AU65+AU56+(AU64-AU69)))</f>
        <v>0</v>
      </c>
      <c r="AV70" s="4">
        <f>IF(AV56&gt;0,
IF(AV65&gt;=AV38,AV65,AV65+MEDIAN(0,AV38-AV65,AV56-(AV71-AV66))),
MAX(0,AV65+AV56+(AV64-AV69)))</f>
        <v>0</v>
      </c>
      <c r="AW70" s="4">
        <f>IF(AW56&gt;0,
IF(AW65&gt;=AW38,AW65,AW65+MEDIAN(0,AW38-AW65,AW56-(AW71-AW66))),
MAX(0,AW65+AW56+(AW64-AW69)))</f>
        <v>0</v>
      </c>
    </row>
    <row r="71" spans="1:49" x14ac:dyDescent="0.2">
      <c r="A71" s="4"/>
      <c r="B71" s="4"/>
      <c r="C71" s="36"/>
      <c r="D71" s="4" t="s">
        <v>94</v>
      </c>
      <c r="E71" s="4"/>
      <c r="F71" s="4"/>
      <c r="G71" s="4"/>
      <c r="H71" s="5" t="s">
        <v>5</v>
      </c>
      <c r="I71" s="4"/>
      <c r="J71" s="4"/>
      <c r="K71" s="4"/>
      <c r="L71" s="4"/>
      <c r="M71" s="4"/>
      <c r="N71" s="4">
        <f>IF(N56&gt;0,
MIN(N56+N66,0),
N66+N56+(N64-N69)+(N65-N70))</f>
        <v>0</v>
      </c>
      <c r="O71" s="4">
        <f>IF(O56&gt;0,
MIN(O56+O66,0),
O66+O56+(O64-O69)+(O65-O70))</f>
        <v>0</v>
      </c>
      <c r="P71" s="4">
        <f>IF(P56&gt;0,
MIN(P56+P66,0),
P66+P56+(P64-P69)+(P65-P70))</f>
        <v>0</v>
      </c>
      <c r="Q71" s="4">
        <f>IF(Q56&gt;0,
MIN(Q56+Q66,0),
Q66+Q56+(Q64-Q69)+(Q65-Q70))</f>
        <v>2.9103830456733704E-11</v>
      </c>
      <c r="R71" s="4">
        <f>IF(R56&gt;0,
MIN(R56+R66,0),
R66+R56+(R64-R69)+(R65-R70))</f>
        <v>-461810.9452249764</v>
      </c>
      <c r="S71" s="4">
        <f>IF(S56&gt;0,
MIN(S56+S66,0),
S66+S56+(S64-S69)+(S65-S70))</f>
        <v>-1252179.3429922215</v>
      </c>
      <c r="T71" s="4">
        <f>IF(T56&gt;0,
MIN(T56+T66,0),
T66+T56+(T64-T69)+(T65-T70))</f>
        <v>-1063543.4666875841</v>
      </c>
      <c r="U71" s="4">
        <f>IF(U56&gt;0,
MIN(U56+U66,0),
U66+U56+(U64-U69)+(U65-U70))</f>
        <v>-838570.41951816436</v>
      </c>
      <c r="V71" s="4">
        <f>IF(V56&gt;0,
MIN(V56+V66,0),
V66+V56+(V64-V69)+(V65-V70))</f>
        <v>-622413.37709909643</v>
      </c>
      <c r="W71" s="4">
        <f>IF(W56&gt;0,
MIN(W56+W66,0),
W66+W56+(W64-W69)+(W65-W70))</f>
        <v>-437964.41762252117</v>
      </c>
      <c r="X71" s="4">
        <f>IF(X56&gt;0,
MIN(X56+X66,0),
X66+X56+(X64-X69)+(X65-X70))</f>
        <v>-218208.42932881066</v>
      </c>
      <c r="Y71" s="4">
        <f>IF(Y56&gt;0,
MIN(Y56+Y66,0),
Y66+Y56+(Y64-Y69)+(Y65-Y70))</f>
        <v>0</v>
      </c>
      <c r="Z71" s="4">
        <f>IF(Z56&gt;0,
MIN(Z56+Z66,0),
Z66+Z56+(Z64-Z69)+(Z65-Z70))</f>
        <v>0</v>
      </c>
      <c r="AA71" s="4">
        <f>IF(AA56&gt;0,
MIN(AA56+AA66,0),
AA66+AA56+(AA64-AA69)+(AA65-AA70))</f>
        <v>0</v>
      </c>
      <c r="AB71" s="4">
        <f>IF(AB56&gt;0,
MIN(AB56+AB66,0),
AB66+AB56+(AB64-AB69)+(AB65-AB70))</f>
        <v>0</v>
      </c>
      <c r="AC71" s="4">
        <f>IF(AC56&gt;0,
MIN(AC56+AC66,0),
AC66+AC56+(AC64-AC69)+(AC65-AC70))</f>
        <v>0</v>
      </c>
      <c r="AD71" s="4">
        <f>IF(AD56&gt;0,
MIN(AD56+AD66,0),
AD66+AD56+(AD64-AD69)+(AD65-AD70))</f>
        <v>0</v>
      </c>
      <c r="AE71" s="4">
        <f>IF(AE56&gt;0,
MIN(AE56+AE66,0),
AE66+AE56+(AE64-AE69)+(AE65-AE70))</f>
        <v>0</v>
      </c>
      <c r="AF71" s="4">
        <f>IF(AF56&gt;0,
MIN(AF56+AF66,0),
AF66+AF56+(AF64-AF69)+(AF65-AF70))</f>
        <v>0</v>
      </c>
      <c r="AG71" s="4">
        <f>IF(AG56&gt;0,
MIN(AG56+AG66,0),
AG66+AG56+(AG64-AG69)+(AG65-AG70))</f>
        <v>0</v>
      </c>
      <c r="AH71" s="4">
        <f>IF(AH56&gt;0,
MIN(AH56+AH66,0),
AH66+AH56+(AH64-AH69)+(AH65-AH70))</f>
        <v>0</v>
      </c>
      <c r="AI71" s="4">
        <f>IF(AI56&gt;0,
MIN(AI56+AI66,0),
AI66+AI56+(AI64-AI69)+(AI65-AI70))</f>
        <v>0</v>
      </c>
      <c r="AJ71" s="4">
        <f>IF(AJ56&gt;0,
MIN(AJ56+AJ66,0),
AJ66+AJ56+(AJ64-AJ69)+(AJ65-AJ70))</f>
        <v>0</v>
      </c>
      <c r="AK71" s="4">
        <f>IF(AK56&gt;0,
MIN(AK56+AK66,0),
AK66+AK56+(AK64-AK69)+(AK65-AK70))</f>
        <v>0</v>
      </c>
      <c r="AL71" s="4">
        <f>IF(AL56&gt;0,
MIN(AL56+AL66,0),
AL66+AL56+(AL64-AL69)+(AL65-AL70))</f>
        <v>0</v>
      </c>
      <c r="AM71" s="4">
        <f>IF(AM56&gt;0,
MIN(AM56+AM66,0),
AM66+AM56+(AM64-AM69)+(AM65-AM70))</f>
        <v>0</v>
      </c>
      <c r="AN71" s="4">
        <f>IF(AN56&gt;0,
MIN(AN56+AN66,0),
AN66+AN56+(AN64-AN69)+(AN65-AN70))</f>
        <v>0</v>
      </c>
      <c r="AO71" s="4">
        <f>IF(AO56&gt;0,
MIN(AO56+AO66,0),
AO66+AO56+(AO64-AO69)+(AO65-AO70))</f>
        <v>0</v>
      </c>
      <c r="AP71" s="4">
        <f>IF(AP56&gt;0,
MIN(AP56+AP66,0),
AP66+AP56+(AP64-AP69)+(AP65-AP70))</f>
        <v>0</v>
      </c>
      <c r="AQ71" s="4">
        <f>IF(AQ56&gt;0,
MIN(AQ56+AQ66,0),
AQ66+AQ56+(AQ64-AQ69)+(AQ65-AQ70))</f>
        <v>0</v>
      </c>
      <c r="AR71" s="4">
        <f>IF(AR56&gt;0,
MIN(AR56+AR66,0),
AR66+AR56+(AR64-AR69)+(AR65-AR70))</f>
        <v>0</v>
      </c>
      <c r="AS71" s="4">
        <f>IF(AS56&gt;0,
MIN(AS56+AS66,0),
AS66+AS56+(AS64-AS69)+(AS65-AS70))</f>
        <v>0</v>
      </c>
      <c r="AT71" s="4">
        <f>IF(AT56&gt;0,
MIN(AT56+AT66,0),
AT66+AT56+(AT64-AT69)+(AT65-AT70))</f>
        <v>0</v>
      </c>
      <c r="AU71" s="4">
        <f>IF(AU56&gt;0,
MIN(AU56+AU66,0),
AU66+AU56+(AU64-AU69)+(AU65-AU70))</f>
        <v>0</v>
      </c>
      <c r="AV71" s="4">
        <f>IF(AV56&gt;0,
MIN(AV56+AV66,0),
AV66+AV56+(AV64-AV69)+(AV65-AV70))</f>
        <v>0</v>
      </c>
      <c r="AW71" s="4">
        <f>IF(AW56&gt;0,
MIN(AW56+AW66,0),
AW66+AW56+(AW64-AW69)+(AW65-AW70))</f>
        <v>0</v>
      </c>
    </row>
    <row r="72" spans="1:49" x14ac:dyDescent="0.2">
      <c r="A72" s="4"/>
      <c r="B72" s="4"/>
      <c r="C72" s="36"/>
      <c r="D72" s="4"/>
      <c r="E72" s="4"/>
      <c r="F72" s="4"/>
      <c r="G72" s="4"/>
      <c r="H72" s="5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</row>
    <row r="73" spans="1:49" x14ac:dyDescent="0.2">
      <c r="A73" s="4"/>
      <c r="B73" s="4"/>
      <c r="C73" s="36"/>
      <c r="D73" s="4" t="s">
        <v>107</v>
      </c>
      <c r="E73" s="4"/>
      <c r="F73" s="4"/>
      <c r="G73" s="4"/>
      <c r="H73" s="5" t="s">
        <v>5</v>
      </c>
      <c r="I73" s="4"/>
      <c r="J73" s="4"/>
      <c r="K73" s="4"/>
      <c r="L73" s="4"/>
      <c r="M73" s="4"/>
      <c r="N73" s="4">
        <f>N69-N35</f>
        <v>0</v>
      </c>
      <c r="O73" s="4">
        <f t="shared" ref="O73:AW73" si="18">O69-O35</f>
        <v>0</v>
      </c>
      <c r="P73" s="4">
        <f t="shared" si="18"/>
        <v>0</v>
      </c>
      <c r="Q73" s="4">
        <f t="shared" si="18"/>
        <v>-799490.20374942222</v>
      </c>
      <c r="R73" s="4">
        <f t="shared" si="18"/>
        <v>-995068.49315068498</v>
      </c>
      <c r="S73" s="4">
        <f t="shared" si="18"/>
        <v>-973278.53881278541</v>
      </c>
      <c r="T73" s="4">
        <f t="shared" si="18"/>
        <v>-955159.81735159829</v>
      </c>
      <c r="U73" s="4">
        <f t="shared" si="18"/>
        <v>-929205.47945205483</v>
      </c>
      <c r="V73" s="4">
        <f t="shared" si="18"/>
        <v>-906429.22374429228</v>
      </c>
      <c r="W73" s="4">
        <f t="shared" si="18"/>
        <v>-881269.4063926941</v>
      </c>
      <c r="X73" s="4">
        <f t="shared" si="18"/>
        <v>-858319.63470319635</v>
      </c>
      <c r="Y73" s="4">
        <f t="shared" si="18"/>
        <v>-1077975.6304623466</v>
      </c>
      <c r="Z73" s="4">
        <f t="shared" si="18"/>
        <v>-844071.78881465283</v>
      </c>
      <c r="AA73" s="4">
        <f t="shared" si="18"/>
        <v>-635267.68000860338</v>
      </c>
      <c r="AB73" s="4">
        <f t="shared" si="18"/>
        <v>-399464.06221316347</v>
      </c>
      <c r="AC73" s="4">
        <f t="shared" si="18"/>
        <v>-179032.34442916699</v>
      </c>
      <c r="AD73" s="4">
        <f t="shared" si="18"/>
        <v>0</v>
      </c>
      <c r="AE73" s="4">
        <f t="shared" si="18"/>
        <v>0</v>
      </c>
      <c r="AF73" s="4">
        <f t="shared" si="18"/>
        <v>0</v>
      </c>
      <c r="AG73" s="4">
        <f t="shared" si="18"/>
        <v>0</v>
      </c>
      <c r="AH73" s="4">
        <f t="shared" si="18"/>
        <v>0</v>
      </c>
      <c r="AI73" s="4">
        <f t="shared" si="18"/>
        <v>0</v>
      </c>
      <c r="AJ73" s="4">
        <f t="shared" si="18"/>
        <v>0</v>
      </c>
      <c r="AK73" s="4">
        <f t="shared" si="18"/>
        <v>0</v>
      </c>
      <c r="AL73" s="4">
        <f t="shared" si="18"/>
        <v>0</v>
      </c>
      <c r="AM73" s="4">
        <f t="shared" si="18"/>
        <v>0</v>
      </c>
      <c r="AN73" s="4">
        <f t="shared" si="18"/>
        <v>0</v>
      </c>
      <c r="AO73" s="4">
        <f t="shared" si="18"/>
        <v>0</v>
      </c>
      <c r="AP73" s="4">
        <f t="shared" si="18"/>
        <v>0</v>
      </c>
      <c r="AQ73" s="4">
        <f t="shared" si="18"/>
        <v>0</v>
      </c>
      <c r="AR73" s="4">
        <f t="shared" si="18"/>
        <v>0</v>
      </c>
      <c r="AS73" s="4">
        <f t="shared" si="18"/>
        <v>0</v>
      </c>
      <c r="AT73" s="4">
        <f t="shared" si="18"/>
        <v>0</v>
      </c>
      <c r="AU73" s="4">
        <f t="shared" si="18"/>
        <v>0</v>
      </c>
      <c r="AV73" s="4">
        <f t="shared" si="18"/>
        <v>0</v>
      </c>
      <c r="AW73" s="4">
        <f t="shared" si="18"/>
        <v>0</v>
      </c>
    </row>
    <row r="74" spans="1:49" x14ac:dyDescent="0.2">
      <c r="A74" s="4"/>
      <c r="B74" s="4"/>
      <c r="C74" s="36"/>
      <c r="D74" s="4" t="s">
        <v>108</v>
      </c>
      <c r="E74" s="4"/>
      <c r="F74" s="4"/>
      <c r="G74" s="4"/>
      <c r="H74" s="5" t="s">
        <v>5</v>
      </c>
      <c r="I74" s="4"/>
      <c r="J74" s="4"/>
      <c r="K74" s="4"/>
      <c r="L74" s="4"/>
      <c r="M74" s="4"/>
      <c r="N74" s="4">
        <f>N70-N38</f>
        <v>0</v>
      </c>
      <c r="O74" s="4">
        <f t="shared" ref="O74:AW74" si="19">O70-O38</f>
        <v>0</v>
      </c>
      <c r="P74" s="4">
        <f t="shared" si="19"/>
        <v>0</v>
      </c>
      <c r="Q74" s="4">
        <f t="shared" si="19"/>
        <v>0</v>
      </c>
      <c r="R74" s="4">
        <f t="shared" si="19"/>
        <v>-130287.98420693216</v>
      </c>
      <c r="S74" s="4">
        <f t="shared" si="19"/>
        <v>-157107.72400754393</v>
      </c>
      <c r="T74" s="4">
        <f t="shared" si="19"/>
        <v>-155789.3342245942</v>
      </c>
      <c r="U74" s="4">
        <f t="shared" si="19"/>
        <v>-166566.22412709778</v>
      </c>
      <c r="V74" s="4">
        <f t="shared" si="19"/>
        <v>-212308.49211491575</v>
      </c>
      <c r="W74" s="4">
        <f t="shared" si="19"/>
        <v>-198331.01357126175</v>
      </c>
      <c r="X74" s="4">
        <f t="shared" si="19"/>
        <v>-201956.08423406663</v>
      </c>
      <c r="Y74" s="4">
        <f t="shared" si="19"/>
        <v>0</v>
      </c>
      <c r="Z74" s="4">
        <f t="shared" si="19"/>
        <v>0</v>
      </c>
      <c r="AA74" s="4">
        <f t="shared" si="19"/>
        <v>0</v>
      </c>
      <c r="AB74" s="4">
        <f t="shared" si="19"/>
        <v>0</v>
      </c>
      <c r="AC74" s="4">
        <f t="shared" si="19"/>
        <v>0</v>
      </c>
      <c r="AD74" s="4">
        <f t="shared" si="19"/>
        <v>0</v>
      </c>
      <c r="AE74" s="4">
        <f t="shared" si="19"/>
        <v>0</v>
      </c>
      <c r="AF74" s="4">
        <f t="shared" si="19"/>
        <v>0</v>
      </c>
      <c r="AG74" s="4">
        <f t="shared" si="19"/>
        <v>0</v>
      </c>
      <c r="AH74" s="4">
        <f t="shared" si="19"/>
        <v>0</v>
      </c>
      <c r="AI74" s="4">
        <f t="shared" si="19"/>
        <v>0</v>
      </c>
      <c r="AJ74" s="4">
        <f t="shared" si="19"/>
        <v>0</v>
      </c>
      <c r="AK74" s="4">
        <f t="shared" si="19"/>
        <v>0</v>
      </c>
      <c r="AL74" s="4">
        <f t="shared" si="19"/>
        <v>0</v>
      </c>
      <c r="AM74" s="4">
        <f t="shared" si="19"/>
        <v>0</v>
      </c>
      <c r="AN74" s="4">
        <f t="shared" si="19"/>
        <v>0</v>
      </c>
      <c r="AO74" s="4">
        <f t="shared" si="19"/>
        <v>0</v>
      </c>
      <c r="AP74" s="4">
        <f t="shared" si="19"/>
        <v>0</v>
      </c>
      <c r="AQ74" s="4">
        <f t="shared" si="19"/>
        <v>0</v>
      </c>
      <c r="AR74" s="4">
        <f t="shared" si="19"/>
        <v>0</v>
      </c>
      <c r="AS74" s="4">
        <f t="shared" si="19"/>
        <v>0</v>
      </c>
      <c r="AT74" s="4">
        <f t="shared" si="19"/>
        <v>0</v>
      </c>
      <c r="AU74" s="4">
        <f t="shared" si="19"/>
        <v>0</v>
      </c>
      <c r="AV74" s="4">
        <f t="shared" si="19"/>
        <v>0</v>
      </c>
      <c r="AW74" s="4">
        <f t="shared" si="19"/>
        <v>0</v>
      </c>
    </row>
    <row r="75" spans="1:49" x14ac:dyDescent="0.2">
      <c r="A75" s="4"/>
      <c r="B75" s="4"/>
      <c r="C75" s="36"/>
      <c r="D75" s="4"/>
      <c r="E75" s="4"/>
      <c r="F75" s="4"/>
      <c r="G75" s="4"/>
      <c r="H75" s="5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</row>
    <row r="76" spans="1:49" x14ac:dyDescent="0.2">
      <c r="A76" s="4"/>
      <c r="B76" s="4"/>
      <c r="C76" s="36"/>
      <c r="D76" s="4" t="s">
        <v>104</v>
      </c>
      <c r="E76" s="4"/>
      <c r="F76" s="4"/>
      <c r="G76" s="4"/>
      <c r="H76" s="5" t="s">
        <v>106</v>
      </c>
      <c r="I76" s="4"/>
      <c r="J76" s="4"/>
      <c r="K76" s="4"/>
      <c r="L76" s="4">
        <f>COUNTIF(N76:AW76,TRUE)</f>
        <v>13</v>
      </c>
      <c r="M76" s="4"/>
      <c r="N76" s="4" t="b">
        <f>N73&lt;-10^-7</f>
        <v>0</v>
      </c>
      <c r="O76" s="4" t="b">
        <f t="shared" ref="O76:AW77" si="20">O73&lt;-10^-7</f>
        <v>0</v>
      </c>
      <c r="P76" s="4" t="b">
        <f t="shared" si="20"/>
        <v>0</v>
      </c>
      <c r="Q76" s="4" t="b">
        <f t="shared" si="20"/>
        <v>1</v>
      </c>
      <c r="R76" s="4" t="b">
        <f t="shared" si="20"/>
        <v>1</v>
      </c>
      <c r="S76" s="4" t="b">
        <f t="shared" si="20"/>
        <v>1</v>
      </c>
      <c r="T76" s="4" t="b">
        <f t="shared" si="20"/>
        <v>1</v>
      </c>
      <c r="U76" s="4" t="b">
        <f t="shared" si="20"/>
        <v>1</v>
      </c>
      <c r="V76" s="4" t="b">
        <f t="shared" si="20"/>
        <v>1</v>
      </c>
      <c r="W76" s="4" t="b">
        <f t="shared" si="20"/>
        <v>1</v>
      </c>
      <c r="X76" s="4" t="b">
        <f t="shared" si="20"/>
        <v>1</v>
      </c>
      <c r="Y76" s="4" t="b">
        <f t="shared" si="20"/>
        <v>1</v>
      </c>
      <c r="Z76" s="4" t="b">
        <f t="shared" si="20"/>
        <v>1</v>
      </c>
      <c r="AA76" s="4" t="b">
        <f t="shared" si="20"/>
        <v>1</v>
      </c>
      <c r="AB76" s="4" t="b">
        <f t="shared" si="20"/>
        <v>1</v>
      </c>
      <c r="AC76" s="4" t="b">
        <f t="shared" si="20"/>
        <v>1</v>
      </c>
      <c r="AD76" s="4" t="b">
        <f t="shared" si="20"/>
        <v>0</v>
      </c>
      <c r="AE76" s="4" t="b">
        <f t="shared" si="20"/>
        <v>0</v>
      </c>
      <c r="AF76" s="4" t="b">
        <f t="shared" si="20"/>
        <v>0</v>
      </c>
      <c r="AG76" s="4" t="b">
        <f t="shared" si="20"/>
        <v>0</v>
      </c>
      <c r="AH76" s="4" t="b">
        <f t="shared" si="20"/>
        <v>0</v>
      </c>
      <c r="AI76" s="4" t="b">
        <f t="shared" si="20"/>
        <v>0</v>
      </c>
      <c r="AJ76" s="4" t="b">
        <f t="shared" si="20"/>
        <v>0</v>
      </c>
      <c r="AK76" s="4" t="b">
        <f t="shared" si="20"/>
        <v>0</v>
      </c>
      <c r="AL76" s="4" t="b">
        <f t="shared" si="20"/>
        <v>0</v>
      </c>
      <c r="AM76" s="4" t="b">
        <f t="shared" si="20"/>
        <v>0</v>
      </c>
      <c r="AN76" s="4" t="b">
        <f t="shared" si="20"/>
        <v>0</v>
      </c>
      <c r="AO76" s="4" t="b">
        <f t="shared" si="20"/>
        <v>0</v>
      </c>
      <c r="AP76" s="4" t="b">
        <f t="shared" si="20"/>
        <v>0</v>
      </c>
      <c r="AQ76" s="4" t="b">
        <f t="shared" si="20"/>
        <v>0</v>
      </c>
      <c r="AR76" s="4" t="b">
        <f t="shared" si="20"/>
        <v>0</v>
      </c>
      <c r="AS76" s="4" t="b">
        <f t="shared" si="20"/>
        <v>0</v>
      </c>
      <c r="AT76" s="4" t="b">
        <f t="shared" si="20"/>
        <v>0</v>
      </c>
      <c r="AU76" s="4" t="b">
        <f t="shared" si="20"/>
        <v>0</v>
      </c>
      <c r="AV76" s="4" t="b">
        <f t="shared" si="20"/>
        <v>0</v>
      </c>
      <c r="AW76" s="4" t="b">
        <f t="shared" si="20"/>
        <v>0</v>
      </c>
    </row>
    <row r="77" spans="1:49" x14ac:dyDescent="0.2">
      <c r="A77" s="4"/>
      <c r="B77" s="4"/>
      <c r="C77" s="36"/>
      <c r="D77" s="4" t="s">
        <v>105</v>
      </c>
      <c r="E77" s="4"/>
      <c r="F77" s="4"/>
      <c r="G77" s="4"/>
      <c r="H77" s="5" t="s">
        <v>106</v>
      </c>
      <c r="I77" s="4"/>
      <c r="J77" s="4"/>
      <c r="K77" s="4"/>
      <c r="L77" s="4">
        <f>COUNTIF(N77:AW77,TRUE)</f>
        <v>7</v>
      </c>
      <c r="M77" s="4"/>
      <c r="N77" s="4" t="b">
        <f>N74&lt;-10^-7</f>
        <v>0</v>
      </c>
      <c r="O77" s="4" t="b">
        <f t="shared" si="20"/>
        <v>0</v>
      </c>
      <c r="P77" s="4" t="b">
        <f t="shared" si="20"/>
        <v>0</v>
      </c>
      <c r="Q77" s="4" t="b">
        <f t="shared" si="20"/>
        <v>0</v>
      </c>
      <c r="R77" s="4" t="b">
        <f t="shared" si="20"/>
        <v>1</v>
      </c>
      <c r="S77" s="4" t="b">
        <f t="shared" si="20"/>
        <v>1</v>
      </c>
      <c r="T77" s="4" t="b">
        <f t="shared" si="20"/>
        <v>1</v>
      </c>
      <c r="U77" s="4" t="b">
        <f t="shared" si="20"/>
        <v>1</v>
      </c>
      <c r="V77" s="4" t="b">
        <f t="shared" si="20"/>
        <v>1</v>
      </c>
      <c r="W77" s="4" t="b">
        <f t="shared" si="20"/>
        <v>1</v>
      </c>
      <c r="X77" s="4" t="b">
        <f t="shared" si="20"/>
        <v>1</v>
      </c>
      <c r="Y77" s="4" t="b">
        <f t="shared" si="20"/>
        <v>0</v>
      </c>
      <c r="Z77" s="4" t="b">
        <f t="shared" si="20"/>
        <v>0</v>
      </c>
      <c r="AA77" s="4" t="b">
        <f t="shared" si="20"/>
        <v>0</v>
      </c>
      <c r="AB77" s="4" t="b">
        <f t="shared" si="20"/>
        <v>0</v>
      </c>
      <c r="AC77" s="4" t="b">
        <f t="shared" si="20"/>
        <v>0</v>
      </c>
      <c r="AD77" s="4" t="b">
        <f t="shared" si="20"/>
        <v>0</v>
      </c>
      <c r="AE77" s="4" t="b">
        <f t="shared" si="20"/>
        <v>0</v>
      </c>
      <c r="AF77" s="4" t="b">
        <f t="shared" si="20"/>
        <v>0</v>
      </c>
      <c r="AG77" s="4" t="b">
        <f t="shared" si="20"/>
        <v>0</v>
      </c>
      <c r="AH77" s="4" t="b">
        <f t="shared" si="20"/>
        <v>0</v>
      </c>
      <c r="AI77" s="4" t="b">
        <f t="shared" si="20"/>
        <v>0</v>
      </c>
      <c r="AJ77" s="4" t="b">
        <f t="shared" si="20"/>
        <v>0</v>
      </c>
      <c r="AK77" s="4" t="b">
        <f t="shared" si="20"/>
        <v>0</v>
      </c>
      <c r="AL77" s="4" t="b">
        <f t="shared" si="20"/>
        <v>0</v>
      </c>
      <c r="AM77" s="4" t="b">
        <f t="shared" si="20"/>
        <v>0</v>
      </c>
      <c r="AN77" s="4" t="b">
        <f t="shared" si="20"/>
        <v>0</v>
      </c>
      <c r="AO77" s="4" t="b">
        <f t="shared" si="20"/>
        <v>0</v>
      </c>
      <c r="AP77" s="4" t="b">
        <f t="shared" si="20"/>
        <v>0</v>
      </c>
      <c r="AQ77" s="4" t="b">
        <f t="shared" si="20"/>
        <v>0</v>
      </c>
      <c r="AR77" s="4" t="b">
        <f t="shared" si="20"/>
        <v>0</v>
      </c>
      <c r="AS77" s="4" t="b">
        <f t="shared" si="20"/>
        <v>0</v>
      </c>
      <c r="AT77" s="4" t="b">
        <f t="shared" si="20"/>
        <v>0</v>
      </c>
      <c r="AU77" s="4" t="b">
        <f t="shared" si="20"/>
        <v>0</v>
      </c>
      <c r="AV77" s="4" t="b">
        <f t="shared" si="20"/>
        <v>0</v>
      </c>
      <c r="AW77" s="4" t="b">
        <f t="shared" si="20"/>
        <v>0</v>
      </c>
    </row>
    <row r="78" spans="1:49" x14ac:dyDescent="0.2">
      <c r="A78" s="4"/>
      <c r="B78" s="4"/>
      <c r="C78" s="36"/>
      <c r="D78" s="4"/>
      <c r="E78" s="4"/>
      <c r="F78" s="4"/>
      <c r="G78" s="4"/>
      <c r="H78" s="5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</row>
    <row r="79" spans="1:49" x14ac:dyDescent="0.2">
      <c r="A79" s="4"/>
      <c r="B79" s="4"/>
      <c r="C79" s="36"/>
      <c r="D79" s="4" t="s">
        <v>99</v>
      </c>
      <c r="E79" s="4"/>
      <c r="F79" s="4"/>
      <c r="G79" s="4"/>
      <c r="H79" s="5" t="s">
        <v>5</v>
      </c>
      <c r="I79" s="4"/>
      <c r="J79" s="4"/>
      <c r="K79" s="4"/>
      <c r="L79" s="4"/>
      <c r="M79" s="4"/>
      <c r="N79" s="4">
        <f>N56-(SUM(N69:N71)-SUM(N64:N66))</f>
        <v>183844.16031089937</v>
      </c>
      <c r="O79" s="4">
        <f>O56-(SUM(O69:O71)-SUM(O64:O66))</f>
        <v>219030.3818721578</v>
      </c>
      <c r="P79" s="4">
        <f>P56-(SUM(P69:P71)-SUM(P64:P66))</f>
        <v>208670.85643651616</v>
      </c>
      <c r="Q79" s="4">
        <f>Q56-(SUM(Q69:Q71)-SUM(Q64:Q66))</f>
        <v>0</v>
      </c>
      <c r="R79" s="4">
        <f>R56-(SUM(R69:R71)-SUM(R64:R66))</f>
        <v>0</v>
      </c>
      <c r="S79" s="4">
        <f>S56-(SUM(S69:S71)-SUM(S64:S66))</f>
        <v>0</v>
      </c>
      <c r="T79" s="4">
        <f>T56-(SUM(T69:T71)-SUM(T64:T66))</f>
        <v>0</v>
      </c>
      <c r="U79" s="4">
        <f>U56-(SUM(U69:U71)-SUM(U64:U66))</f>
        <v>0</v>
      </c>
      <c r="V79" s="4">
        <f>V56-(SUM(V69:V71)-SUM(V64:V66))</f>
        <v>0</v>
      </c>
      <c r="W79" s="4">
        <f>W56-(SUM(W69:W71)-SUM(W64:W66))</f>
        <v>0</v>
      </c>
      <c r="X79" s="4">
        <f>X56-(SUM(X69:X71)-SUM(X64:X66))</f>
        <v>0</v>
      </c>
      <c r="Y79" s="4">
        <f>Y56-(SUM(Y69:Y71)-SUM(Y64:Y66))</f>
        <v>0</v>
      </c>
      <c r="Z79" s="4">
        <f>Z56-(SUM(Z69:Z71)-SUM(Z64:Z66))</f>
        <v>0</v>
      </c>
      <c r="AA79" s="4">
        <f>AA56-(SUM(AA69:AA71)-SUM(AA64:AA66))</f>
        <v>0</v>
      </c>
      <c r="AB79" s="4">
        <f>AB56-(SUM(AB69:AB71)-SUM(AB64:AB66))</f>
        <v>0</v>
      </c>
      <c r="AC79" s="4">
        <f>AC56-(SUM(AC69:AC71)-SUM(AC64:AC66))</f>
        <v>0</v>
      </c>
      <c r="AD79" s="4">
        <f>AD56-(SUM(AD69:AD71)-SUM(AD64:AD66))</f>
        <v>19455.24893130525</v>
      </c>
      <c r="AE79" s="4">
        <f>AE56-(SUM(AE69:AE71)-SUM(AE64:AE66))</f>
        <v>236390.75574302301</v>
      </c>
      <c r="AF79" s="4">
        <f>AF56-(SUM(AF69:AF71)-SUM(AF64:AF66))</f>
        <v>231042.59800324705</v>
      </c>
      <c r="AG79" s="4">
        <f>AG56-(SUM(AG69:AG71)-SUM(AG64:AG66))</f>
        <v>219931.61137678032</v>
      </c>
      <c r="AH79" s="4">
        <f>AH56-(SUM(AH69:AH71)-SUM(AH64:AH66))</f>
        <v>236718.04251829721</v>
      </c>
      <c r="AI79" s="4">
        <f>AI56-(SUM(AI69:AI71)-SUM(AI64:AI66))</f>
        <v>204970.46267938334</v>
      </c>
      <c r="AJ79" s="4">
        <f>AJ56-(SUM(AJ69:AJ71)-SUM(AJ64:AJ66))</f>
        <v>230371.5655938976</v>
      </c>
      <c r="AK79" s="4">
        <f>AK56-(SUM(AK69:AK71)-SUM(AK64:AK66))</f>
        <v>206876.77307231887</v>
      </c>
      <c r="AL79" s="4">
        <f>AL56-(SUM(AL69:AL71)-SUM(AL64:AL66))</f>
        <v>206149.59010823281</v>
      </c>
      <c r="AM79" s="4">
        <f>AM56-(SUM(AM69:AM71)-SUM(AM64:AM66))</f>
        <v>213953.19037096476</v>
      </c>
      <c r="AN79" s="4">
        <f>AN56-(SUM(AN69:AN71)-SUM(AN64:AN66))</f>
        <v>45068.536101704231</v>
      </c>
      <c r="AO79" s="4">
        <f>AO56-(SUM(AO69:AO71)-SUM(AO64:AO66))</f>
        <v>38078.236528363603</v>
      </c>
      <c r="AP79" s="4">
        <f>AP56-(SUM(AP69:AP71)-SUM(AP64:AP66))</f>
        <v>8962.9205984105993</v>
      </c>
      <c r="AQ79" s="4">
        <f>AQ56-(SUM(AQ69:AQ71)-SUM(AQ64:AQ66))</f>
        <v>26552.298089354103</v>
      </c>
      <c r="AR79" s="4">
        <f>AR56-(SUM(AR69:AR71)-SUM(AR64:AR66))</f>
        <v>2795.128402670729</v>
      </c>
      <c r="AS79" s="4">
        <f>AS56-(SUM(AS69:AS71)-SUM(AS64:AS66))</f>
        <v>12721.911674128265</v>
      </c>
      <c r="AT79" s="4">
        <f>AT56-(SUM(AT69:AT71)-SUM(AT64:AT66))</f>
        <v>19670.732147701172</v>
      </c>
      <c r="AU79" s="4">
        <f>AU56-(SUM(AU69:AU71)-SUM(AU64:AU66))</f>
        <v>17621.178302274951</v>
      </c>
      <c r="AV79" s="4">
        <f>AV56-(SUM(AV69:AV71)-SUM(AV64:AV66))</f>
        <v>27952.233739057305</v>
      </c>
      <c r="AW79" s="4">
        <f>AW56-(SUM(AW69:AW71)-SUM(AW64:AW66))</f>
        <v>25560.384182257338</v>
      </c>
    </row>
    <row r="80" spans="1:49" x14ac:dyDescent="0.2">
      <c r="A80" s="4"/>
      <c r="B80" s="4"/>
      <c r="C80" s="36"/>
      <c r="D80" s="4"/>
      <c r="E80" s="4"/>
      <c r="F80" s="4"/>
      <c r="G80" s="4"/>
      <c r="H80" s="5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</row>
    <row r="81" spans="1:49" x14ac:dyDescent="0.2">
      <c r="A81" s="4"/>
      <c r="B81" s="4"/>
      <c r="C81" s="36" t="s">
        <v>96</v>
      </c>
      <c r="D81" s="4"/>
      <c r="E81" s="4"/>
      <c r="F81" s="4"/>
      <c r="G81" s="4"/>
      <c r="H81" s="5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</row>
    <row r="82" spans="1:49" x14ac:dyDescent="0.2">
      <c r="A82" s="4"/>
      <c r="B82" s="4"/>
      <c r="C82" s="36"/>
      <c r="D82" s="4" t="s">
        <v>68</v>
      </c>
      <c r="E82" s="4"/>
      <c r="F82" s="4"/>
      <c r="G82" s="4"/>
      <c r="H82" s="5" t="s">
        <v>5</v>
      </c>
      <c r="I82" s="4"/>
      <c r="J82" s="4"/>
      <c r="K82" s="4"/>
      <c r="L82" s="4"/>
      <c r="M82" s="4"/>
      <c r="N82" s="4">
        <f>M86</f>
        <v>3000000</v>
      </c>
      <c r="O82" s="4">
        <f>N86</f>
        <v>2951155.8396891006</v>
      </c>
      <c r="P82" s="4">
        <f t="shared" ref="P82:AW82" si="21">O86</f>
        <v>2871033.910695272</v>
      </c>
      <c r="Q82" s="4">
        <f t="shared" si="21"/>
        <v>2802166.3343270584</v>
      </c>
      <c r="R82" s="4">
        <f t="shared" si="21"/>
        <v>2928263.8193717762</v>
      </c>
      <c r="S82" s="4">
        <f t="shared" si="21"/>
        <v>3060035.691243506</v>
      </c>
      <c r="T82" s="4">
        <f t="shared" si="21"/>
        <v>3197737.2973494637</v>
      </c>
      <c r="U82" s="4">
        <f t="shared" si="21"/>
        <v>3341635.4757301896</v>
      </c>
      <c r="V82" s="4">
        <f t="shared" si="21"/>
        <v>3492009.0721380482</v>
      </c>
      <c r="W82" s="4">
        <f t="shared" si="21"/>
        <v>3649149.4803842604</v>
      </c>
      <c r="X82" s="4">
        <f t="shared" si="21"/>
        <v>3813361.207001552</v>
      </c>
      <c r="Y82" s="4">
        <f t="shared" si="21"/>
        <v>3984962.4613166219</v>
      </c>
      <c r="Z82" s="4">
        <f t="shared" si="21"/>
        <v>4164285.7720758701</v>
      </c>
      <c r="AA82" s="4">
        <f t="shared" si="21"/>
        <v>4351678.6318192845</v>
      </c>
      <c r="AB82" s="4">
        <f t="shared" si="21"/>
        <v>4547504.1702511525</v>
      </c>
      <c r="AC82" s="4">
        <f t="shared" si="21"/>
        <v>4752141.8579124548</v>
      </c>
      <c r="AD82" s="4">
        <f t="shared" si="21"/>
        <v>4965988.2415185152</v>
      </c>
      <c r="AE82" s="4">
        <f t="shared" si="21"/>
        <v>5170002.4634555429</v>
      </c>
      <c r="AF82" s="4">
        <f t="shared" si="21"/>
        <v>5166261.8185680192</v>
      </c>
      <c r="AG82" s="4">
        <f t="shared" si="21"/>
        <v>5167701.0024003331</v>
      </c>
      <c r="AH82" s="4">
        <f t="shared" si="21"/>
        <v>5180315.9361315677</v>
      </c>
      <c r="AI82" s="4">
        <f t="shared" si="21"/>
        <v>5176712.1107391911</v>
      </c>
      <c r="AJ82" s="4">
        <f t="shared" si="21"/>
        <v>5204693.6930430708</v>
      </c>
      <c r="AK82" s="4">
        <f t="shared" si="21"/>
        <v>5208533.3436361114</v>
      </c>
      <c r="AL82" s="4">
        <f t="shared" si="21"/>
        <v>5236040.5710274177</v>
      </c>
      <c r="AM82" s="4">
        <f t="shared" si="21"/>
        <v>5265512.8066154188</v>
      </c>
      <c r="AN82" s="4">
        <f t="shared" si="21"/>
        <v>5288507.6925421478</v>
      </c>
      <c r="AO82" s="4">
        <f t="shared" si="21"/>
        <v>5481422.0026048403</v>
      </c>
      <c r="AP82" s="4">
        <f t="shared" si="21"/>
        <v>5690007.7561936937</v>
      </c>
      <c r="AQ82" s="4">
        <f t="shared" si="21"/>
        <v>5937095.1846239986</v>
      </c>
      <c r="AR82" s="4">
        <f t="shared" si="21"/>
        <v>6177712.1698427247</v>
      </c>
      <c r="AS82" s="4">
        <f t="shared" si="21"/>
        <v>6452914.0890829768</v>
      </c>
      <c r="AT82" s="4">
        <f t="shared" si="21"/>
        <v>6730573.3114175824</v>
      </c>
      <c r="AU82" s="4">
        <f t="shared" si="21"/>
        <v>7013778.378283673</v>
      </c>
      <c r="AV82" s="4">
        <f t="shared" si="21"/>
        <v>7311777.227004163</v>
      </c>
      <c r="AW82" s="4">
        <f t="shared" si="21"/>
        <v>7612854.9684802927</v>
      </c>
    </row>
    <row r="83" spans="1:49" x14ac:dyDescent="0.2">
      <c r="A83" s="4"/>
      <c r="B83" s="4"/>
      <c r="C83" s="36"/>
      <c r="D83" s="4" t="s">
        <v>39</v>
      </c>
      <c r="E83" s="4"/>
      <c r="F83" s="4"/>
      <c r="G83" s="4"/>
      <c r="H83" s="5" t="s">
        <v>5</v>
      </c>
      <c r="I83" s="4"/>
      <c r="J83" s="4"/>
      <c r="K83" s="4"/>
      <c r="L83" s="4"/>
      <c r="M83" s="4"/>
      <c r="N83" s="4">
        <f>N82*Assumptions!$I$55/2</f>
        <v>135000</v>
      </c>
      <c r="O83" s="4">
        <f>O82*Assumptions!$I$55/2</f>
        <v>132802.01278600952</v>
      </c>
      <c r="P83" s="4">
        <f>P82*Assumptions!$I$55/2</f>
        <v>129196.52598128724</v>
      </c>
      <c r="Q83" s="4">
        <f>Q82*Assumptions!$I$55/2</f>
        <v>126097.48504471763</v>
      </c>
      <c r="R83" s="4">
        <f>R82*Assumptions!$I$55/2</f>
        <v>131771.87187172993</v>
      </c>
      <c r="S83" s="4">
        <f>S82*Assumptions!$I$55/2</f>
        <v>137701.60610595776</v>
      </c>
      <c r="T83" s="4">
        <f>T82*Assumptions!$I$55/2</f>
        <v>143898.17838072585</v>
      </c>
      <c r="U83" s="4">
        <f>U82*Assumptions!$I$55/2</f>
        <v>150373.59640785854</v>
      </c>
      <c r="V83" s="4">
        <f>V82*Assumptions!$I$55/2</f>
        <v>157140.40824621217</v>
      </c>
      <c r="W83" s="4">
        <f>W82*Assumptions!$I$55/2</f>
        <v>164211.72661729172</v>
      </c>
      <c r="X83" s="4">
        <f>X82*Assumptions!$I$55/2</f>
        <v>171601.25431506985</v>
      </c>
      <c r="Y83" s="4">
        <f>Y82*Assumptions!$I$55/2</f>
        <v>179323.31075924798</v>
      </c>
      <c r="Z83" s="4">
        <f>Z82*Assumptions!$I$55/2</f>
        <v>187392.85974341416</v>
      </c>
      <c r="AA83" s="4">
        <f>AA82*Assumptions!$I$55/2</f>
        <v>195825.53843186778</v>
      </c>
      <c r="AB83" s="4">
        <f>AB82*Assumptions!$I$55/2</f>
        <v>204637.68766130187</v>
      </c>
      <c r="AC83" s="4">
        <f>AC82*Assumptions!$I$55/2</f>
        <v>213846.38360606047</v>
      </c>
      <c r="AD83" s="4">
        <f>AD82*Assumptions!$I$55/2</f>
        <v>223469.47086833318</v>
      </c>
      <c r="AE83" s="4">
        <f>AE82*Assumptions!$I$55/2</f>
        <v>232650.11085549943</v>
      </c>
      <c r="AF83" s="4">
        <f>AF82*Assumptions!$I$55/2</f>
        <v>232481.78183556086</v>
      </c>
      <c r="AG83" s="4">
        <f>AG82*Assumptions!$I$55/2</f>
        <v>232546.54510801498</v>
      </c>
      <c r="AH83" s="4">
        <f>AH82*Assumptions!$I$55/2</f>
        <v>233114.21712592055</v>
      </c>
      <c r="AI83" s="4">
        <f>AI82*Assumptions!$I$55/2</f>
        <v>232952.04498326359</v>
      </c>
      <c r="AJ83" s="4">
        <f>AJ82*Assumptions!$I$55/2</f>
        <v>234211.21618693817</v>
      </c>
      <c r="AK83" s="4">
        <f>AK82*Assumptions!$I$55/2</f>
        <v>234384.00046362501</v>
      </c>
      <c r="AL83" s="4">
        <f>AL82*Assumptions!$I$55/2</f>
        <v>235621.82569623378</v>
      </c>
      <c r="AM83" s="4">
        <f>AM82*Assumptions!$I$55/2</f>
        <v>236948.07629769383</v>
      </c>
      <c r="AN83" s="4">
        <f>AN82*Assumptions!$I$55/2</f>
        <v>237982.84616439664</v>
      </c>
      <c r="AO83" s="4">
        <f>AO82*Assumptions!$I$55/2</f>
        <v>246663.99011721779</v>
      </c>
      <c r="AP83" s="4">
        <f>AP82*Assumptions!$I$55/2</f>
        <v>256050.34902871621</v>
      </c>
      <c r="AQ83" s="4">
        <f>AQ82*Assumptions!$I$55/2</f>
        <v>267169.28330807993</v>
      </c>
      <c r="AR83" s="4">
        <f>AR82*Assumptions!$I$55/2</f>
        <v>277997.04764292261</v>
      </c>
      <c r="AS83" s="4">
        <f>AS82*Assumptions!$I$55/2</f>
        <v>290381.13400873396</v>
      </c>
      <c r="AT83" s="4">
        <f>AT82*Assumptions!$I$55/2</f>
        <v>302875.7990137912</v>
      </c>
      <c r="AU83" s="4">
        <f>AU82*Assumptions!$I$55/2</f>
        <v>315620.02702276525</v>
      </c>
      <c r="AV83" s="4">
        <f>AV82*Assumptions!$I$55/2</f>
        <v>329029.9752151873</v>
      </c>
      <c r="AW83" s="4">
        <f>AW82*Assumptions!$I$55/2</f>
        <v>342578.47358161316</v>
      </c>
    </row>
    <row r="84" spans="1:49" x14ac:dyDescent="0.2">
      <c r="A84" s="4"/>
      <c r="B84" s="4"/>
      <c r="C84" s="36"/>
      <c r="D84" s="4" t="s">
        <v>97</v>
      </c>
      <c r="E84" s="4"/>
      <c r="F84" s="4"/>
      <c r="G84" s="4"/>
      <c r="H84" s="5" t="s">
        <v>5</v>
      </c>
      <c r="I84" s="4"/>
      <c r="J84" s="4"/>
      <c r="K84" s="4"/>
      <c r="L84" s="4"/>
      <c r="M84" s="4"/>
      <c r="N84" s="4">
        <f>-MIN(N83,N79)</f>
        <v>-135000</v>
      </c>
      <c r="O84" s="4">
        <f>-MIN(O83,O79)</f>
        <v>-132802.01278600952</v>
      </c>
      <c r="P84" s="4">
        <f t="shared" ref="P84:AW84" si="22">-MIN(P83,P79)</f>
        <v>-129196.52598128724</v>
      </c>
      <c r="Q84" s="4">
        <f t="shared" si="22"/>
        <v>0</v>
      </c>
      <c r="R84" s="4">
        <f t="shared" si="22"/>
        <v>0</v>
      </c>
      <c r="S84" s="4">
        <f t="shared" si="22"/>
        <v>0</v>
      </c>
      <c r="T84" s="4">
        <f t="shared" si="22"/>
        <v>0</v>
      </c>
      <c r="U84" s="4">
        <f t="shared" si="22"/>
        <v>0</v>
      </c>
      <c r="V84" s="4">
        <f t="shared" si="22"/>
        <v>0</v>
      </c>
      <c r="W84" s="4">
        <f t="shared" si="22"/>
        <v>0</v>
      </c>
      <c r="X84" s="4">
        <f t="shared" si="22"/>
        <v>0</v>
      </c>
      <c r="Y84" s="4">
        <f t="shared" si="22"/>
        <v>0</v>
      </c>
      <c r="Z84" s="4">
        <f t="shared" si="22"/>
        <v>0</v>
      </c>
      <c r="AA84" s="4">
        <f t="shared" si="22"/>
        <v>0</v>
      </c>
      <c r="AB84" s="4">
        <f t="shared" si="22"/>
        <v>0</v>
      </c>
      <c r="AC84" s="4">
        <f t="shared" si="22"/>
        <v>0</v>
      </c>
      <c r="AD84" s="4">
        <f t="shared" si="22"/>
        <v>-19455.24893130525</v>
      </c>
      <c r="AE84" s="4">
        <f t="shared" si="22"/>
        <v>-232650.11085549943</v>
      </c>
      <c r="AF84" s="4">
        <f t="shared" si="22"/>
        <v>-231042.59800324705</v>
      </c>
      <c r="AG84" s="4">
        <f t="shared" si="22"/>
        <v>-219931.61137678032</v>
      </c>
      <c r="AH84" s="4">
        <f t="shared" si="22"/>
        <v>-233114.21712592055</v>
      </c>
      <c r="AI84" s="4">
        <f t="shared" si="22"/>
        <v>-204970.46267938334</v>
      </c>
      <c r="AJ84" s="4">
        <f t="shared" si="22"/>
        <v>-230371.5655938976</v>
      </c>
      <c r="AK84" s="4">
        <f t="shared" si="22"/>
        <v>-206876.77307231887</v>
      </c>
      <c r="AL84" s="4">
        <f t="shared" si="22"/>
        <v>-206149.59010823281</v>
      </c>
      <c r="AM84" s="4">
        <f t="shared" si="22"/>
        <v>-213953.19037096476</v>
      </c>
      <c r="AN84" s="4">
        <f t="shared" si="22"/>
        <v>-45068.536101704231</v>
      </c>
      <c r="AO84" s="4">
        <f t="shared" si="22"/>
        <v>-38078.236528363603</v>
      </c>
      <c r="AP84" s="4">
        <f t="shared" si="22"/>
        <v>-8962.9205984105993</v>
      </c>
      <c r="AQ84" s="4">
        <f t="shared" si="22"/>
        <v>-26552.298089354103</v>
      </c>
      <c r="AR84" s="4">
        <f t="shared" si="22"/>
        <v>-2795.128402670729</v>
      </c>
      <c r="AS84" s="4">
        <f t="shared" si="22"/>
        <v>-12721.911674128265</v>
      </c>
      <c r="AT84" s="4">
        <f t="shared" si="22"/>
        <v>-19670.732147701172</v>
      </c>
      <c r="AU84" s="4">
        <f t="shared" si="22"/>
        <v>-17621.178302274951</v>
      </c>
      <c r="AV84" s="4">
        <f t="shared" si="22"/>
        <v>-27952.233739057305</v>
      </c>
      <c r="AW84" s="4">
        <f t="shared" si="22"/>
        <v>-25560.384182257338</v>
      </c>
    </row>
    <row r="85" spans="1:49" x14ac:dyDescent="0.2">
      <c r="A85" s="4"/>
      <c r="B85" s="4"/>
      <c r="C85" s="36"/>
      <c r="D85" s="4" t="s">
        <v>98</v>
      </c>
      <c r="E85" s="4"/>
      <c r="F85" s="4"/>
      <c r="G85" s="4"/>
      <c r="H85" s="5" t="s">
        <v>5</v>
      </c>
      <c r="I85" s="4"/>
      <c r="J85" s="4"/>
      <c r="K85" s="4"/>
      <c r="L85" s="4"/>
      <c r="M85" s="4"/>
      <c r="N85" s="4">
        <f>IF(N79&gt;N83,-MIN(N79-N83,N82-N44),0)</f>
        <v>-48844.160310899373</v>
      </c>
      <c r="O85" s="4">
        <f>IF(O79&gt;O83,-MIN(O79-O83,O82-O44),0)</f>
        <v>-80121.928993828595</v>
      </c>
      <c r="P85" s="4">
        <f>IF(P79&gt;P83,-MIN(P79-P83,P82-P44),0)</f>
        <v>-68867.576368213166</v>
      </c>
      <c r="Q85" s="4">
        <f>IF(Q79&gt;Q83,-MIN(Q79-Q83,Q82-Q44),0)</f>
        <v>0</v>
      </c>
      <c r="R85" s="4">
        <f>IF(R79&gt;R83,-MIN(R79-R83,R82-R44),0)</f>
        <v>0</v>
      </c>
      <c r="S85" s="4">
        <f>IF(S79&gt;S83,-MIN(S79-S83,S82-S44),0)</f>
        <v>0</v>
      </c>
      <c r="T85" s="4">
        <f>IF(T79&gt;T83,-MIN(T79-T83,T82-T44),0)</f>
        <v>0</v>
      </c>
      <c r="U85" s="4">
        <f>IF(U79&gt;U83,-MIN(U79-U83,U82-U44),0)</f>
        <v>0</v>
      </c>
      <c r="V85" s="4">
        <f>IF(V79&gt;V83,-MIN(V79-V83,V82-V44),0)</f>
        <v>0</v>
      </c>
      <c r="W85" s="4">
        <f>IF(W79&gt;W83,-MIN(W79-W83,W82-W44),0)</f>
        <v>0</v>
      </c>
      <c r="X85" s="4">
        <f>IF(X79&gt;X83,-MIN(X79-X83,X82-X44),0)</f>
        <v>0</v>
      </c>
      <c r="Y85" s="4">
        <f>IF(Y79&gt;Y83,-MIN(Y79-Y83,Y82-Y44),0)</f>
        <v>0</v>
      </c>
      <c r="Z85" s="4">
        <f>IF(Z79&gt;Z83,-MIN(Z79-Z83,Z82-Z44),0)</f>
        <v>0</v>
      </c>
      <c r="AA85" s="4">
        <f>IF(AA79&gt;AA83,-MIN(AA79-AA83,AA82-AA44),0)</f>
        <v>0</v>
      </c>
      <c r="AB85" s="4">
        <f>IF(AB79&gt;AB83,-MIN(AB79-AB83,AB82-AB44),0)</f>
        <v>0</v>
      </c>
      <c r="AC85" s="4">
        <f>IF(AC79&gt;AC83,-MIN(AC79-AC83,AC82-AC44),0)</f>
        <v>0</v>
      </c>
      <c r="AD85" s="4">
        <f>IF(AD79&gt;AD83,-MIN(AD79-AD83,AD82-AD44),0)</f>
        <v>0</v>
      </c>
      <c r="AE85" s="4">
        <f>IF(AE79&gt;AE83,-MIN(AE79-AE83,AE82-AE44),0)</f>
        <v>-3740.6448875235801</v>
      </c>
      <c r="AF85" s="4">
        <f>IF(AF79&gt;AF83,-MIN(AF79-AF83,AF82-AF44),0)</f>
        <v>0</v>
      </c>
      <c r="AG85" s="4">
        <f>IF(AG79&gt;AG83,-MIN(AG79-AG83,AG82-AG44),0)</f>
        <v>0</v>
      </c>
      <c r="AH85" s="4">
        <f>IF(AH79&gt;AH83,-MIN(AH79-AH83,AH82-AH44),0)</f>
        <v>-3603.8253923766606</v>
      </c>
      <c r="AI85" s="4">
        <f>IF(AI79&gt;AI83,-MIN(AI79-AI83,AI82-AI44),0)</f>
        <v>0</v>
      </c>
      <c r="AJ85" s="4">
        <f>IF(AJ79&gt;AJ83,-MIN(AJ79-AJ83,AJ82-AJ44),0)</f>
        <v>0</v>
      </c>
      <c r="AK85" s="4">
        <f>IF(AK79&gt;AK83,-MIN(AK79-AK83,AK82-AK44),0)</f>
        <v>0</v>
      </c>
      <c r="AL85" s="4">
        <f>IF(AL79&gt;AL83,-MIN(AL79-AL83,AL82-AL44),0)</f>
        <v>0</v>
      </c>
      <c r="AM85" s="4">
        <f>IF(AM79&gt;AM83,-MIN(AM79-AM83,AM82-AM44),0)</f>
        <v>0</v>
      </c>
      <c r="AN85" s="4">
        <f>IF(AN79&gt;AN83,-MIN(AN79-AN83,AN82-AN44),0)</f>
        <v>0</v>
      </c>
      <c r="AO85" s="4">
        <f>IF(AO79&gt;AO83,-MIN(AO79-AO83,AO82-AO44),0)</f>
        <v>0</v>
      </c>
      <c r="AP85" s="4">
        <f>IF(AP79&gt;AP83,-MIN(AP79-AP83,AP82-AP44),0)</f>
        <v>0</v>
      </c>
      <c r="AQ85" s="4">
        <f>IF(AQ79&gt;AQ83,-MIN(AQ79-AQ83,AQ82-AQ44),0)</f>
        <v>0</v>
      </c>
      <c r="AR85" s="4">
        <f>IF(AR79&gt;AR83,-MIN(AR79-AR83,AR82-AR44),0)</f>
        <v>0</v>
      </c>
      <c r="AS85" s="4">
        <f>IF(AS79&gt;AS83,-MIN(AS79-AS83,AS82-AS44),0)</f>
        <v>0</v>
      </c>
      <c r="AT85" s="4">
        <f>IF(AT79&gt;AT83,-MIN(AT79-AT83,AT82-AT44),0)</f>
        <v>0</v>
      </c>
      <c r="AU85" s="4">
        <f>IF(AU79&gt;AU83,-MIN(AU79-AU83,AU82-AU44),0)</f>
        <v>0</v>
      </c>
      <c r="AV85" s="4">
        <f>IF(AV79&gt;AV83,-MIN(AV79-AV83,AV82-AV44),0)</f>
        <v>0</v>
      </c>
      <c r="AW85" s="4">
        <f>IF(AW79&gt;AW83,-MIN(AW79-AW83,AW82-AW44),0)</f>
        <v>0</v>
      </c>
    </row>
    <row r="86" spans="1:49" x14ac:dyDescent="0.2">
      <c r="A86" s="4"/>
      <c r="B86" s="4"/>
      <c r="C86" s="36"/>
      <c r="D86" s="4" t="s">
        <v>70</v>
      </c>
      <c r="E86" s="4"/>
      <c r="F86" s="4"/>
      <c r="G86" s="4"/>
      <c r="H86" s="5" t="s">
        <v>5</v>
      </c>
      <c r="I86" s="4"/>
      <c r="J86" s="4"/>
      <c r="K86" s="4"/>
      <c r="L86" s="4"/>
      <c r="M86" s="18">
        <f>M44</f>
        <v>3000000</v>
      </c>
      <c r="N86" s="4">
        <f>SUM(N82:N85)</f>
        <v>2951155.8396891006</v>
      </c>
      <c r="O86" s="4">
        <f>SUM(O82:O85)</f>
        <v>2871033.910695272</v>
      </c>
      <c r="P86" s="4">
        <f t="shared" ref="P86:AW86" si="23">SUM(P82:P85)</f>
        <v>2802166.3343270584</v>
      </c>
      <c r="Q86" s="4">
        <f t="shared" si="23"/>
        <v>2928263.8193717762</v>
      </c>
      <c r="R86" s="4">
        <f t="shared" si="23"/>
        <v>3060035.691243506</v>
      </c>
      <c r="S86" s="4">
        <f t="shared" si="23"/>
        <v>3197737.2973494637</v>
      </c>
      <c r="T86" s="4">
        <f t="shared" si="23"/>
        <v>3341635.4757301896</v>
      </c>
      <c r="U86" s="4">
        <f t="shared" si="23"/>
        <v>3492009.0721380482</v>
      </c>
      <c r="V86" s="4">
        <f t="shared" si="23"/>
        <v>3649149.4803842604</v>
      </c>
      <c r="W86" s="4">
        <f t="shared" si="23"/>
        <v>3813361.207001552</v>
      </c>
      <c r="X86" s="4">
        <f t="shared" si="23"/>
        <v>3984962.4613166219</v>
      </c>
      <c r="Y86" s="4">
        <f t="shared" si="23"/>
        <v>4164285.7720758701</v>
      </c>
      <c r="Z86" s="4">
        <f t="shared" si="23"/>
        <v>4351678.6318192845</v>
      </c>
      <c r="AA86" s="4">
        <f t="shared" si="23"/>
        <v>4547504.1702511525</v>
      </c>
      <c r="AB86" s="4">
        <f t="shared" si="23"/>
        <v>4752141.8579124548</v>
      </c>
      <c r="AC86" s="4">
        <f t="shared" si="23"/>
        <v>4965988.2415185152</v>
      </c>
      <c r="AD86" s="4">
        <f t="shared" si="23"/>
        <v>5170002.4634555429</v>
      </c>
      <c r="AE86" s="4">
        <f t="shared" si="23"/>
        <v>5166261.8185680192</v>
      </c>
      <c r="AF86" s="4">
        <f t="shared" si="23"/>
        <v>5167701.0024003331</v>
      </c>
      <c r="AG86" s="4">
        <f t="shared" si="23"/>
        <v>5180315.9361315677</v>
      </c>
      <c r="AH86" s="4">
        <f t="shared" si="23"/>
        <v>5176712.1107391911</v>
      </c>
      <c r="AI86" s="4">
        <f t="shared" si="23"/>
        <v>5204693.6930430708</v>
      </c>
      <c r="AJ86" s="4">
        <f t="shared" si="23"/>
        <v>5208533.3436361114</v>
      </c>
      <c r="AK86" s="4">
        <f t="shared" si="23"/>
        <v>5236040.5710274177</v>
      </c>
      <c r="AL86" s="4">
        <f t="shared" si="23"/>
        <v>5265512.8066154188</v>
      </c>
      <c r="AM86" s="4">
        <f t="shared" si="23"/>
        <v>5288507.6925421478</v>
      </c>
      <c r="AN86" s="4">
        <f t="shared" si="23"/>
        <v>5481422.0026048403</v>
      </c>
      <c r="AO86" s="4">
        <f t="shared" si="23"/>
        <v>5690007.7561936937</v>
      </c>
      <c r="AP86" s="4">
        <f t="shared" si="23"/>
        <v>5937095.1846239986</v>
      </c>
      <c r="AQ86" s="4">
        <f t="shared" si="23"/>
        <v>6177712.1698427247</v>
      </c>
      <c r="AR86" s="4">
        <f t="shared" si="23"/>
        <v>6452914.0890829768</v>
      </c>
      <c r="AS86" s="4">
        <f t="shared" si="23"/>
        <v>6730573.3114175824</v>
      </c>
      <c r="AT86" s="4">
        <f t="shared" si="23"/>
        <v>7013778.378283673</v>
      </c>
      <c r="AU86" s="4">
        <f t="shared" si="23"/>
        <v>7311777.227004163</v>
      </c>
      <c r="AV86" s="4">
        <f t="shared" si="23"/>
        <v>7612854.9684802927</v>
      </c>
      <c r="AW86" s="4">
        <f t="shared" si="23"/>
        <v>7929873.0578796482</v>
      </c>
    </row>
    <row r="87" spans="1:49" x14ac:dyDescent="0.2">
      <c r="A87" s="4"/>
      <c r="B87" s="4"/>
      <c r="C87" s="36"/>
      <c r="D87" s="4"/>
      <c r="E87" s="4"/>
      <c r="F87" s="4"/>
      <c r="G87" s="4"/>
      <c r="H87" s="5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</row>
    <row r="88" spans="1:49" x14ac:dyDescent="0.2">
      <c r="A88" s="4"/>
      <c r="B88" s="4"/>
      <c r="C88" s="36"/>
      <c r="D88" s="4" t="s">
        <v>100</v>
      </c>
      <c r="E88" s="4"/>
      <c r="F88" s="4"/>
      <c r="G88" s="4"/>
      <c r="H88" s="5" t="s">
        <v>5</v>
      </c>
      <c r="I88" s="4"/>
      <c r="J88" s="4"/>
      <c r="K88" s="4"/>
      <c r="L88" s="4"/>
      <c r="M88" s="4"/>
      <c r="N88" s="4">
        <f>N79+N84+N85</f>
        <v>0</v>
      </c>
      <c r="O88" s="4">
        <f t="shared" ref="O88:AW88" si="24">O79+O84+O85</f>
        <v>6106.4400923196808</v>
      </c>
      <c r="P88" s="4">
        <f t="shared" si="24"/>
        <v>10606.754087015754</v>
      </c>
      <c r="Q88" s="4">
        <f t="shared" si="24"/>
        <v>0</v>
      </c>
      <c r="R88" s="4">
        <f t="shared" si="24"/>
        <v>0</v>
      </c>
      <c r="S88" s="4">
        <f t="shared" si="24"/>
        <v>0</v>
      </c>
      <c r="T88" s="4">
        <f t="shared" si="24"/>
        <v>0</v>
      </c>
      <c r="U88" s="4">
        <f t="shared" si="24"/>
        <v>0</v>
      </c>
      <c r="V88" s="4">
        <f t="shared" si="24"/>
        <v>0</v>
      </c>
      <c r="W88" s="4">
        <f t="shared" si="24"/>
        <v>0</v>
      </c>
      <c r="X88" s="4">
        <f t="shared" si="24"/>
        <v>0</v>
      </c>
      <c r="Y88" s="4">
        <f t="shared" si="24"/>
        <v>0</v>
      </c>
      <c r="Z88" s="4">
        <f t="shared" si="24"/>
        <v>0</v>
      </c>
      <c r="AA88" s="4">
        <f t="shared" si="24"/>
        <v>0</v>
      </c>
      <c r="AB88" s="4">
        <f t="shared" si="24"/>
        <v>0</v>
      </c>
      <c r="AC88" s="4">
        <f t="shared" si="24"/>
        <v>0</v>
      </c>
      <c r="AD88" s="4">
        <f t="shared" si="24"/>
        <v>0</v>
      </c>
      <c r="AE88" s="4">
        <f t="shared" si="24"/>
        <v>0</v>
      </c>
      <c r="AF88" s="4">
        <f t="shared" si="24"/>
        <v>0</v>
      </c>
      <c r="AG88" s="4">
        <f t="shared" si="24"/>
        <v>0</v>
      </c>
      <c r="AH88" s="4">
        <f t="shared" si="24"/>
        <v>0</v>
      </c>
      <c r="AI88" s="4">
        <f t="shared" si="24"/>
        <v>0</v>
      </c>
      <c r="AJ88" s="4">
        <f t="shared" si="24"/>
        <v>0</v>
      </c>
      <c r="AK88" s="4">
        <f t="shared" si="24"/>
        <v>0</v>
      </c>
      <c r="AL88" s="4">
        <f t="shared" si="24"/>
        <v>0</v>
      </c>
      <c r="AM88" s="4">
        <f t="shared" si="24"/>
        <v>0</v>
      </c>
      <c r="AN88" s="4">
        <f t="shared" si="24"/>
        <v>0</v>
      </c>
      <c r="AO88" s="4">
        <f t="shared" si="24"/>
        <v>0</v>
      </c>
      <c r="AP88" s="4">
        <f t="shared" si="24"/>
        <v>0</v>
      </c>
      <c r="AQ88" s="4">
        <f t="shared" si="24"/>
        <v>0</v>
      </c>
      <c r="AR88" s="4">
        <f t="shared" si="24"/>
        <v>0</v>
      </c>
      <c r="AS88" s="4">
        <f t="shared" si="24"/>
        <v>0</v>
      </c>
      <c r="AT88" s="4">
        <f t="shared" si="24"/>
        <v>0</v>
      </c>
      <c r="AU88" s="4">
        <f t="shared" si="24"/>
        <v>0</v>
      </c>
      <c r="AV88" s="4">
        <f t="shared" si="24"/>
        <v>0</v>
      </c>
      <c r="AW88" s="4">
        <f t="shared" si="24"/>
        <v>0</v>
      </c>
    </row>
    <row r="89" spans="1:49" x14ac:dyDescent="0.2">
      <c r="A89" s="4"/>
      <c r="B89" s="4"/>
      <c r="C89" s="36"/>
      <c r="D89" s="4"/>
      <c r="E89" s="4"/>
      <c r="F89" s="4"/>
      <c r="G89" s="4"/>
      <c r="H89" s="5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</row>
    <row r="90" spans="1:49" x14ac:dyDescent="0.2">
      <c r="A90" s="4"/>
      <c r="B90" s="4"/>
      <c r="C90" s="36"/>
      <c r="D90" s="4"/>
      <c r="E90" s="4"/>
      <c r="F90" s="4"/>
      <c r="G90" s="4"/>
      <c r="H90" s="5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</row>
    <row r="91" spans="1:49" x14ac:dyDescent="0.2">
      <c r="A91" s="4"/>
      <c r="B91" s="4"/>
      <c r="C91" s="36"/>
      <c r="D91" s="4"/>
      <c r="E91" s="4"/>
      <c r="F91" s="4"/>
      <c r="G91" s="4"/>
      <c r="H91" s="5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</row>
    <row r="92" spans="1:49" x14ac:dyDescent="0.2">
      <c r="A92" s="4"/>
      <c r="B92" s="4"/>
      <c r="C92" s="36"/>
      <c r="D92" s="4"/>
      <c r="E92" s="4"/>
      <c r="F92" s="4"/>
      <c r="G92" s="4"/>
      <c r="H92" s="5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</row>
    <row r="93" spans="1:49" x14ac:dyDescent="0.2">
      <c r="A93" s="4"/>
      <c r="B93" s="4"/>
      <c r="C93" s="36"/>
      <c r="D93" s="4"/>
      <c r="E93" s="4"/>
      <c r="F93" s="4"/>
      <c r="G93" s="4"/>
      <c r="H93" s="5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</row>
    <row r="94" spans="1:49" x14ac:dyDescent="0.2">
      <c r="A94" s="4"/>
      <c r="B94" s="4"/>
      <c r="C94" s="36"/>
      <c r="D94" s="4"/>
      <c r="E94" s="4"/>
      <c r="F94" s="4"/>
      <c r="G94" s="4"/>
      <c r="H94" s="5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</row>
    <row r="95" spans="1:49" x14ac:dyDescent="0.2">
      <c r="A95" s="4"/>
      <c r="B95" s="4"/>
      <c r="C95" s="36"/>
      <c r="D95" s="4"/>
      <c r="E95" s="4"/>
      <c r="F95" s="4"/>
      <c r="G95" s="4"/>
      <c r="H95" s="5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</row>
    <row r="96" spans="1:49" x14ac:dyDescent="0.2">
      <c r="A96" s="4"/>
      <c r="B96" s="4"/>
      <c r="C96" s="36"/>
      <c r="D96" s="4"/>
      <c r="E96" s="4"/>
      <c r="F96" s="4"/>
      <c r="G96" s="4"/>
      <c r="H96" s="5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</row>
    <row r="97" spans="1:49" x14ac:dyDescent="0.2">
      <c r="A97" s="4"/>
      <c r="B97" s="4"/>
      <c r="C97" s="36"/>
      <c r="D97" s="4"/>
      <c r="E97" s="4"/>
      <c r="F97" s="4"/>
      <c r="G97" s="4"/>
      <c r="H97" s="5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</row>
    <row r="98" spans="1:49" x14ac:dyDescent="0.2">
      <c r="A98" s="4"/>
      <c r="B98" s="4"/>
      <c r="C98" s="36"/>
      <c r="D98" s="4"/>
      <c r="E98" s="4"/>
      <c r="F98" s="4"/>
      <c r="G98" s="4"/>
      <c r="H98" s="5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</row>
    <row r="99" spans="1:49" x14ac:dyDescent="0.2">
      <c r="A99" s="4"/>
      <c r="B99" s="4"/>
      <c r="C99" s="36"/>
      <c r="D99" s="4"/>
      <c r="E99" s="4"/>
      <c r="F99" s="4"/>
      <c r="G99" s="4"/>
      <c r="H99" s="5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</row>
    <row r="100" spans="1:49" x14ac:dyDescent="0.2">
      <c r="A100" s="4"/>
      <c r="B100" s="4"/>
      <c r="C100" s="36"/>
      <c r="D100" s="4"/>
      <c r="E100" s="4"/>
      <c r="F100" s="4"/>
      <c r="G100" s="4"/>
      <c r="H100" s="5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</row>
    <row r="101" spans="1:49" x14ac:dyDescent="0.2">
      <c r="A101" s="4"/>
      <c r="B101" s="4"/>
      <c r="C101" s="36"/>
      <c r="D101" s="4"/>
      <c r="E101" s="4"/>
      <c r="F101" s="4"/>
      <c r="G101" s="4"/>
      <c r="H101" s="5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</row>
    <row r="102" spans="1:49" x14ac:dyDescent="0.2">
      <c r="A102" s="4"/>
      <c r="B102" s="4"/>
      <c r="C102" s="36"/>
      <c r="D102" s="4"/>
      <c r="E102" s="4"/>
      <c r="F102" s="4"/>
      <c r="G102" s="4"/>
      <c r="H102" s="5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</row>
    <row r="103" spans="1:49" x14ac:dyDescent="0.2">
      <c r="A103" s="4"/>
      <c r="B103" s="4"/>
      <c r="C103" s="36"/>
      <c r="D103" s="4"/>
      <c r="E103" s="4"/>
      <c r="F103" s="4"/>
      <c r="G103" s="4"/>
      <c r="H103" s="5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</row>
    <row r="104" spans="1:49" x14ac:dyDescent="0.2">
      <c r="A104" s="4"/>
      <c r="B104" s="4"/>
      <c r="C104" s="36"/>
      <c r="D104" s="4"/>
      <c r="E104" s="4"/>
      <c r="F104" s="4"/>
      <c r="G104" s="4"/>
      <c r="H104" s="5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</row>
    <row r="105" spans="1:49" x14ac:dyDescent="0.2">
      <c r="A105" s="4"/>
      <c r="B105" s="4"/>
      <c r="C105" s="36"/>
      <c r="D105" s="4"/>
      <c r="E105" s="4"/>
      <c r="F105" s="4"/>
      <c r="G105" s="4"/>
      <c r="H105" s="5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</row>
    <row r="106" spans="1:49" x14ac:dyDescent="0.2">
      <c r="A106" s="4"/>
      <c r="B106" s="4"/>
      <c r="C106" s="36"/>
      <c r="D106" s="4"/>
      <c r="E106" s="4"/>
      <c r="F106" s="4"/>
      <c r="G106" s="4"/>
      <c r="H106" s="5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</row>
    <row r="107" spans="1:49" x14ac:dyDescent="0.2">
      <c r="A107" s="4"/>
      <c r="B107" s="4"/>
      <c r="C107" s="36"/>
      <c r="D107" s="4"/>
      <c r="E107" s="4"/>
      <c r="F107" s="4"/>
      <c r="G107" s="4"/>
      <c r="H107" s="5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</row>
    <row r="108" spans="1:49" x14ac:dyDescent="0.2">
      <c r="A108" s="4"/>
      <c r="B108" s="4"/>
      <c r="C108" s="36"/>
      <c r="D108" s="4"/>
      <c r="E108" s="4"/>
      <c r="F108" s="4"/>
      <c r="G108" s="4"/>
      <c r="H108" s="5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</row>
    <row r="109" spans="1:49" x14ac:dyDescent="0.2">
      <c r="A109" s="4"/>
      <c r="B109" s="4"/>
      <c r="C109" s="36"/>
      <c r="D109" s="4"/>
      <c r="E109" s="4"/>
      <c r="F109" s="4"/>
      <c r="G109" s="4"/>
      <c r="H109" s="5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</row>
    <row r="110" spans="1:49" x14ac:dyDescent="0.2">
      <c r="A110" s="4"/>
      <c r="B110" s="4"/>
      <c r="C110" s="36"/>
      <c r="D110" s="4"/>
      <c r="E110" s="4"/>
      <c r="F110" s="4"/>
      <c r="G110" s="4"/>
      <c r="H110" s="5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</row>
    <row r="111" spans="1:49" x14ac:dyDescent="0.2">
      <c r="A111" s="4"/>
      <c r="B111" s="4"/>
      <c r="C111" s="36"/>
      <c r="D111" s="4"/>
      <c r="E111" s="4"/>
      <c r="F111" s="4"/>
      <c r="G111" s="4"/>
      <c r="H111" s="5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</row>
    <row r="112" spans="1:49" x14ac:dyDescent="0.2">
      <c r="A112" s="4"/>
      <c r="B112" s="4"/>
      <c r="C112" s="36"/>
      <c r="D112" s="4"/>
      <c r="E112" s="4"/>
      <c r="F112" s="4"/>
      <c r="G112" s="4"/>
      <c r="H112" s="5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</row>
    <row r="113" spans="1:49" x14ac:dyDescent="0.2">
      <c r="A113" s="4"/>
      <c r="B113" s="4"/>
      <c r="C113" s="36"/>
      <c r="D113" s="4"/>
      <c r="E113" s="4"/>
      <c r="F113" s="4"/>
      <c r="G113" s="4"/>
      <c r="H113" s="5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</row>
    <row r="114" spans="1:49" x14ac:dyDescent="0.2">
      <c r="A114" s="4"/>
      <c r="B114" s="4"/>
      <c r="C114" s="36"/>
      <c r="D114" s="4"/>
      <c r="E114" s="4"/>
      <c r="F114" s="4"/>
      <c r="G114" s="4"/>
      <c r="H114" s="5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</row>
    <row r="115" spans="1:49" x14ac:dyDescent="0.2">
      <c r="A115" s="4"/>
      <c r="B115" s="4"/>
      <c r="C115" s="36"/>
      <c r="D115" s="4"/>
      <c r="E115" s="4"/>
      <c r="F115" s="4"/>
      <c r="G115" s="4"/>
      <c r="H115" s="5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</row>
    <row r="116" spans="1:49" x14ac:dyDescent="0.2">
      <c r="A116" s="4"/>
      <c r="B116" s="4"/>
      <c r="C116" s="36"/>
      <c r="D116" s="4"/>
      <c r="E116" s="4"/>
      <c r="F116" s="4"/>
      <c r="G116" s="4"/>
      <c r="H116" s="5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</row>
    <row r="117" spans="1:49" x14ac:dyDescent="0.2">
      <c r="A117" s="4"/>
      <c r="B117" s="4"/>
      <c r="C117" s="36"/>
      <c r="D117" s="4"/>
      <c r="E117" s="4"/>
      <c r="F117" s="4"/>
      <c r="G117" s="4"/>
      <c r="H117" s="5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</row>
    <row r="118" spans="1:49" x14ac:dyDescent="0.2">
      <c r="A118" s="4"/>
      <c r="B118" s="4"/>
      <c r="C118" s="36"/>
      <c r="D118" s="4"/>
      <c r="E118" s="4"/>
      <c r="F118" s="4"/>
      <c r="G118" s="4"/>
      <c r="H118" s="5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</row>
    <row r="119" spans="1:49" x14ac:dyDescent="0.2">
      <c r="A119" s="4"/>
      <c r="B119" s="4"/>
      <c r="C119" s="36"/>
      <c r="D119" s="4"/>
      <c r="E119" s="4"/>
      <c r="F119" s="4"/>
      <c r="G119" s="4"/>
      <c r="H119" s="5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</row>
    <row r="120" spans="1:49" x14ac:dyDescent="0.2">
      <c r="A120" s="4"/>
      <c r="B120" s="4"/>
      <c r="C120" s="36"/>
      <c r="D120" s="4"/>
      <c r="E120" s="4"/>
      <c r="F120" s="4"/>
      <c r="G120" s="4"/>
      <c r="H120" s="5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</row>
    <row r="121" spans="1:49" x14ac:dyDescent="0.2">
      <c r="A121" s="4"/>
      <c r="B121" s="4"/>
      <c r="C121" s="36"/>
      <c r="D121" s="4"/>
      <c r="E121" s="4"/>
      <c r="F121" s="4"/>
      <c r="G121" s="4"/>
      <c r="H121" s="5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</row>
    <row r="122" spans="1:49" x14ac:dyDescent="0.2">
      <c r="A122" s="4"/>
      <c r="B122" s="4"/>
      <c r="C122" s="36"/>
      <c r="D122" s="4"/>
      <c r="E122" s="4"/>
      <c r="F122" s="4"/>
      <c r="G122" s="4"/>
      <c r="H122" s="5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</row>
    <row r="123" spans="1:49" x14ac:dyDescent="0.2">
      <c r="A123" s="4"/>
      <c r="B123" s="4"/>
      <c r="C123" s="36"/>
      <c r="D123" s="4"/>
      <c r="E123" s="4"/>
      <c r="F123" s="4"/>
      <c r="G123" s="4"/>
      <c r="H123" s="5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</row>
    <row r="124" spans="1:49" x14ac:dyDescent="0.2">
      <c r="A124" s="4"/>
      <c r="B124" s="4"/>
      <c r="C124" s="36"/>
      <c r="D124" s="4"/>
      <c r="E124" s="4"/>
      <c r="F124" s="4"/>
      <c r="G124" s="4"/>
      <c r="H124" s="5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</row>
    <row r="125" spans="1:49" x14ac:dyDescent="0.2">
      <c r="A125" s="4"/>
      <c r="B125" s="4"/>
      <c r="C125" s="36"/>
      <c r="D125" s="4"/>
      <c r="E125" s="4"/>
      <c r="F125" s="4"/>
      <c r="G125" s="4"/>
      <c r="H125" s="5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</row>
    <row r="126" spans="1:49" x14ac:dyDescent="0.2">
      <c r="A126" s="4"/>
      <c r="B126" s="4"/>
      <c r="C126" s="36"/>
      <c r="D126" s="4"/>
      <c r="E126" s="4"/>
      <c r="F126" s="4"/>
      <c r="G126" s="4"/>
      <c r="H126" s="5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</row>
    <row r="127" spans="1:49" x14ac:dyDescent="0.2">
      <c r="A127" s="4"/>
      <c r="B127" s="4"/>
      <c r="C127" s="36"/>
      <c r="D127" s="4"/>
      <c r="E127" s="4"/>
      <c r="F127" s="4"/>
      <c r="G127" s="4"/>
      <c r="H127" s="5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</row>
    <row r="128" spans="1:49" x14ac:dyDescent="0.2">
      <c r="A128" s="4"/>
      <c r="B128" s="4"/>
      <c r="C128" s="36"/>
      <c r="D128" s="4"/>
      <c r="E128" s="4"/>
      <c r="F128" s="4"/>
      <c r="G128" s="4"/>
      <c r="H128" s="5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</row>
    <row r="129" spans="1:49" x14ac:dyDescent="0.2">
      <c r="A129" s="4"/>
      <c r="B129" s="4"/>
      <c r="C129" s="36"/>
      <c r="D129" s="4"/>
      <c r="E129" s="4"/>
      <c r="F129" s="4"/>
      <c r="G129" s="4"/>
      <c r="H129" s="5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</row>
    <row r="130" spans="1:49" x14ac:dyDescent="0.2">
      <c r="A130" s="4"/>
      <c r="B130" s="4"/>
      <c r="C130" s="36"/>
      <c r="D130" s="4"/>
      <c r="E130" s="4"/>
      <c r="F130" s="4"/>
      <c r="G130" s="4"/>
      <c r="H130" s="5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</row>
    <row r="131" spans="1:49" x14ac:dyDescent="0.2">
      <c r="A131" s="4"/>
      <c r="B131" s="4"/>
      <c r="C131" s="36"/>
      <c r="D131" s="4"/>
      <c r="E131" s="4"/>
      <c r="F131" s="4"/>
      <c r="G131" s="4"/>
      <c r="H131" s="5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</row>
    <row r="132" spans="1:49" x14ac:dyDescent="0.2">
      <c r="A132" s="4"/>
      <c r="B132" s="4"/>
      <c r="C132" s="36"/>
      <c r="D132" s="4"/>
      <c r="E132" s="4"/>
      <c r="F132" s="4"/>
      <c r="G132" s="4"/>
      <c r="H132" s="5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</row>
    <row r="133" spans="1:49" x14ac:dyDescent="0.2">
      <c r="A133" s="4"/>
      <c r="B133" s="4"/>
      <c r="C133" s="36"/>
      <c r="D133" s="4"/>
      <c r="E133" s="4"/>
      <c r="F133" s="4"/>
      <c r="G133" s="4"/>
      <c r="H133" s="5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</row>
    <row r="134" spans="1:49" x14ac:dyDescent="0.2">
      <c r="A134" s="4"/>
      <c r="B134" s="4"/>
      <c r="C134" s="36"/>
      <c r="D134" s="4"/>
      <c r="E134" s="4"/>
      <c r="F134" s="4"/>
      <c r="G134" s="4"/>
      <c r="H134" s="5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</row>
    <row r="135" spans="1:49" x14ac:dyDescent="0.2">
      <c r="A135" s="4"/>
      <c r="B135" s="4"/>
      <c r="C135" s="36"/>
      <c r="D135" s="4"/>
      <c r="E135" s="4"/>
      <c r="F135" s="4"/>
      <c r="G135" s="4"/>
      <c r="H135" s="5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</row>
    <row r="136" spans="1:49" x14ac:dyDescent="0.2">
      <c r="A136" s="4"/>
      <c r="B136" s="4"/>
      <c r="C136" s="36"/>
      <c r="D136" s="4"/>
      <c r="E136" s="4"/>
      <c r="F136" s="4"/>
      <c r="G136" s="4"/>
      <c r="H136" s="5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</row>
    <row r="137" spans="1:49" x14ac:dyDescent="0.2">
      <c r="A137" s="4"/>
      <c r="B137" s="4"/>
      <c r="C137" s="36"/>
      <c r="D137" s="4"/>
      <c r="E137" s="4"/>
      <c r="F137" s="4"/>
      <c r="G137" s="4"/>
      <c r="H137" s="5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</row>
    <row r="138" spans="1:49" x14ac:dyDescent="0.2">
      <c r="A138" s="4"/>
      <c r="B138" s="4"/>
      <c r="C138" s="36"/>
      <c r="D138" s="4"/>
      <c r="E138" s="4"/>
      <c r="F138" s="4"/>
      <c r="G138" s="4"/>
      <c r="H138" s="5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</row>
    <row r="139" spans="1:49" x14ac:dyDescent="0.2">
      <c r="A139" s="4"/>
      <c r="B139" s="4"/>
      <c r="C139" s="36"/>
      <c r="D139" s="4"/>
      <c r="E139" s="4"/>
      <c r="F139" s="4"/>
      <c r="G139" s="4"/>
      <c r="H139" s="5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</row>
    <row r="140" spans="1:49" x14ac:dyDescent="0.2">
      <c r="A140" s="4"/>
      <c r="B140" s="4"/>
      <c r="C140" s="36"/>
      <c r="D140" s="4"/>
      <c r="E140" s="4"/>
      <c r="F140" s="4"/>
      <c r="G140" s="4"/>
      <c r="H140" s="5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</row>
    <row r="141" spans="1:49" x14ac:dyDescent="0.2">
      <c r="A141" s="4"/>
      <c r="B141" s="4"/>
      <c r="C141" s="36"/>
      <c r="D141" s="4"/>
      <c r="E141" s="4"/>
      <c r="F141" s="4"/>
      <c r="G141" s="4"/>
      <c r="H141" s="5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</row>
    <row r="142" spans="1:49" x14ac:dyDescent="0.2">
      <c r="A142" s="4"/>
      <c r="B142" s="4"/>
      <c r="C142" s="36"/>
      <c r="D142" s="4"/>
      <c r="E142" s="4"/>
      <c r="F142" s="4"/>
      <c r="G142" s="4"/>
      <c r="H142" s="5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</row>
    <row r="143" spans="1:49" x14ac:dyDescent="0.2">
      <c r="A143" s="4"/>
      <c r="B143" s="4"/>
      <c r="C143" s="36"/>
      <c r="D143" s="4"/>
      <c r="E143" s="4"/>
      <c r="F143" s="4"/>
      <c r="G143" s="4"/>
      <c r="H143" s="5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</row>
    <row r="144" spans="1:49" x14ac:dyDescent="0.2">
      <c r="A144" s="4"/>
      <c r="B144" s="4"/>
      <c r="C144" s="36"/>
      <c r="D144" s="4"/>
      <c r="E144" s="4"/>
      <c r="F144" s="4"/>
      <c r="G144" s="4"/>
      <c r="H144" s="5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</row>
    <row r="145" spans="1:49" x14ac:dyDescent="0.2">
      <c r="A145" s="4"/>
      <c r="B145" s="4"/>
      <c r="C145" s="36"/>
      <c r="D145" s="4"/>
      <c r="E145" s="4"/>
      <c r="F145" s="4"/>
      <c r="G145" s="4"/>
      <c r="H145" s="5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</row>
    <row r="146" spans="1:49" x14ac:dyDescent="0.2">
      <c r="A146" s="4"/>
      <c r="B146" s="4"/>
      <c r="C146" s="36"/>
      <c r="D146" s="4"/>
      <c r="E146" s="4"/>
      <c r="F146" s="4"/>
      <c r="G146" s="4"/>
      <c r="H146" s="5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</row>
    <row r="147" spans="1:49" x14ac:dyDescent="0.2">
      <c r="A147" s="4"/>
      <c r="B147" s="4"/>
      <c r="C147" s="36"/>
      <c r="D147" s="4"/>
      <c r="E147" s="4"/>
      <c r="F147" s="4"/>
      <c r="G147" s="4"/>
      <c r="H147" s="5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</row>
    <row r="148" spans="1:49" x14ac:dyDescent="0.2">
      <c r="A148" s="4"/>
      <c r="B148" s="4"/>
      <c r="C148" s="36"/>
      <c r="D148" s="4"/>
      <c r="E148" s="4"/>
      <c r="F148" s="4"/>
      <c r="G148" s="4"/>
      <c r="H148" s="5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</row>
    <row r="149" spans="1:49" x14ac:dyDescent="0.2">
      <c r="A149" s="4"/>
      <c r="B149" s="4"/>
      <c r="C149" s="36"/>
      <c r="D149" s="4"/>
      <c r="E149" s="4"/>
      <c r="F149" s="4"/>
      <c r="G149" s="4"/>
      <c r="H149" s="5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</row>
    <row r="150" spans="1:49" x14ac:dyDescent="0.2">
      <c r="A150" s="4"/>
      <c r="B150" s="4"/>
      <c r="C150" s="36"/>
      <c r="D150" s="4"/>
      <c r="E150" s="4"/>
      <c r="F150" s="4"/>
      <c r="G150" s="4"/>
      <c r="H150" s="5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</row>
    <row r="151" spans="1:49" x14ac:dyDescent="0.2">
      <c r="A151" s="4"/>
      <c r="B151" s="4"/>
      <c r="C151" s="36"/>
      <c r="D151" s="4"/>
      <c r="E151" s="4"/>
      <c r="F151" s="4"/>
      <c r="G151" s="4"/>
      <c r="H151" s="5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</row>
    <row r="152" spans="1:49" x14ac:dyDescent="0.2">
      <c r="A152" s="4"/>
      <c r="B152" s="4"/>
      <c r="C152" s="36"/>
      <c r="D152" s="4"/>
      <c r="E152" s="4"/>
      <c r="F152" s="4"/>
      <c r="G152" s="4"/>
      <c r="H152" s="5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</row>
    <row r="153" spans="1:49" x14ac:dyDescent="0.2">
      <c r="A153" s="4"/>
      <c r="B153" s="4"/>
      <c r="C153" s="36"/>
      <c r="D153" s="4"/>
      <c r="E153" s="4"/>
      <c r="F153" s="4"/>
      <c r="G153" s="4"/>
      <c r="H153" s="5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</row>
    <row r="154" spans="1:49" x14ac:dyDescent="0.2">
      <c r="A154" s="4"/>
      <c r="B154" s="4"/>
      <c r="C154" s="36"/>
      <c r="D154" s="4"/>
      <c r="E154" s="4"/>
      <c r="F154" s="4"/>
      <c r="G154" s="4"/>
      <c r="H154" s="5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</row>
    <row r="155" spans="1:49" x14ac:dyDescent="0.2">
      <c r="A155" s="4"/>
      <c r="B155" s="4"/>
      <c r="C155" s="36"/>
      <c r="D155" s="4"/>
      <c r="E155" s="4"/>
      <c r="F155" s="4"/>
      <c r="G155" s="4"/>
      <c r="H155" s="5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</row>
    <row r="156" spans="1:49" x14ac:dyDescent="0.2">
      <c r="A156" s="4"/>
      <c r="B156" s="4"/>
      <c r="C156" s="36"/>
      <c r="D156" s="4"/>
      <c r="E156" s="4"/>
      <c r="F156" s="4"/>
      <c r="G156" s="4"/>
      <c r="H156" s="5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</row>
    <row r="157" spans="1:49" x14ac:dyDescent="0.2">
      <c r="A157" s="4"/>
      <c r="B157" s="4"/>
      <c r="C157" s="36"/>
      <c r="D157" s="4"/>
      <c r="E157" s="4"/>
      <c r="F157" s="4"/>
      <c r="G157" s="4"/>
      <c r="H157" s="5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</row>
    <row r="158" spans="1:49" x14ac:dyDescent="0.2">
      <c r="A158" s="4"/>
      <c r="B158" s="4"/>
      <c r="C158" s="36"/>
      <c r="D158" s="4"/>
      <c r="E158" s="4"/>
      <c r="F158" s="4"/>
      <c r="G158" s="4"/>
      <c r="H158" s="5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</row>
    <row r="159" spans="1:49" x14ac:dyDescent="0.2">
      <c r="A159" s="4"/>
      <c r="B159" s="4"/>
      <c r="C159" s="36"/>
      <c r="D159" s="4"/>
      <c r="E159" s="4"/>
      <c r="F159" s="4"/>
      <c r="G159" s="4"/>
      <c r="H159" s="5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</row>
    <row r="160" spans="1:49" x14ac:dyDescent="0.2">
      <c r="A160" s="4"/>
      <c r="B160" s="4"/>
      <c r="C160" s="36"/>
      <c r="D160" s="4"/>
      <c r="E160" s="4"/>
      <c r="F160" s="4"/>
      <c r="G160" s="4"/>
      <c r="H160" s="5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</row>
    <row r="161" spans="1:49" x14ac:dyDescent="0.2">
      <c r="A161" s="4"/>
      <c r="B161" s="4"/>
      <c r="C161" s="36"/>
      <c r="D161" s="4"/>
      <c r="E161" s="4"/>
      <c r="F161" s="4"/>
      <c r="G161" s="4"/>
      <c r="H161" s="5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</row>
    <row r="162" spans="1:49" x14ac:dyDescent="0.2">
      <c r="A162" s="4"/>
      <c r="B162" s="4"/>
      <c r="C162" s="36"/>
      <c r="D162" s="4"/>
      <c r="E162" s="4"/>
      <c r="F162" s="4"/>
      <c r="G162" s="4"/>
      <c r="H162" s="5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</row>
    <row r="163" spans="1:49" x14ac:dyDescent="0.2">
      <c r="A163" s="4"/>
      <c r="B163" s="4"/>
      <c r="C163" s="36"/>
      <c r="D163" s="4"/>
      <c r="E163" s="4"/>
      <c r="F163" s="4"/>
      <c r="G163" s="4"/>
      <c r="H163" s="5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</row>
    <row r="164" spans="1:49" x14ac:dyDescent="0.2">
      <c r="A164" s="4"/>
      <c r="B164" s="4"/>
      <c r="C164" s="36"/>
      <c r="D164" s="4"/>
      <c r="E164" s="4"/>
      <c r="F164" s="4"/>
      <c r="G164" s="4"/>
      <c r="H164" s="5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</row>
    <row r="165" spans="1:49" x14ac:dyDescent="0.2">
      <c r="A165" s="4"/>
      <c r="B165" s="4"/>
      <c r="C165" s="36"/>
      <c r="D165" s="4"/>
      <c r="E165" s="4"/>
      <c r="F165" s="4"/>
      <c r="G165" s="4"/>
      <c r="H165" s="5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</row>
    <row r="166" spans="1:49" x14ac:dyDescent="0.2">
      <c r="A166" s="4"/>
      <c r="B166" s="4"/>
      <c r="C166" s="36"/>
      <c r="D166" s="4"/>
      <c r="E166" s="4"/>
      <c r="F166" s="4"/>
      <c r="G166" s="4"/>
      <c r="H166" s="5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</row>
    <row r="167" spans="1:49" x14ac:dyDescent="0.2">
      <c r="A167" s="4"/>
      <c r="B167" s="4"/>
      <c r="C167" s="36"/>
      <c r="D167" s="4"/>
      <c r="E167" s="4"/>
      <c r="F167" s="4"/>
      <c r="G167" s="4"/>
      <c r="H167" s="5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</row>
    <row r="168" spans="1:49" x14ac:dyDescent="0.2">
      <c r="A168" s="4"/>
      <c r="B168" s="4"/>
      <c r="C168" s="36"/>
      <c r="D168" s="4"/>
      <c r="E168" s="4"/>
      <c r="F168" s="4"/>
      <c r="G168" s="4"/>
      <c r="H168" s="5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</row>
    <row r="169" spans="1:49" x14ac:dyDescent="0.2">
      <c r="A169" s="4"/>
      <c r="B169" s="4"/>
      <c r="C169" s="36"/>
      <c r="D169" s="4"/>
      <c r="E169" s="4"/>
      <c r="F169" s="4"/>
      <c r="G169" s="4"/>
      <c r="H169" s="5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</row>
    <row r="170" spans="1:49" x14ac:dyDescent="0.2">
      <c r="A170" s="4"/>
      <c r="B170" s="4"/>
      <c r="C170" s="36"/>
      <c r="D170" s="4"/>
      <c r="E170" s="4"/>
      <c r="F170" s="4"/>
      <c r="G170" s="4"/>
      <c r="H170" s="5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</row>
    <row r="171" spans="1:49" x14ac:dyDescent="0.2">
      <c r="A171" s="4"/>
      <c r="B171" s="4"/>
      <c r="C171" s="36"/>
      <c r="D171" s="4"/>
      <c r="E171" s="4"/>
      <c r="F171" s="4"/>
      <c r="G171" s="4"/>
      <c r="H171" s="5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</row>
    <row r="172" spans="1:49" x14ac:dyDescent="0.2">
      <c r="A172" s="4"/>
      <c r="B172" s="4"/>
      <c r="C172" s="36"/>
      <c r="D172" s="4"/>
      <c r="E172" s="4"/>
      <c r="F172" s="4"/>
      <c r="G172" s="4"/>
      <c r="H172" s="5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</row>
    <row r="173" spans="1:49" x14ac:dyDescent="0.2">
      <c r="A173" s="4"/>
      <c r="B173" s="4"/>
      <c r="C173" s="36"/>
      <c r="D173" s="4"/>
      <c r="E173" s="4"/>
      <c r="F173" s="4"/>
      <c r="G173" s="4"/>
      <c r="H173" s="5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</row>
    <row r="174" spans="1:49" x14ac:dyDescent="0.2">
      <c r="A174" s="4"/>
      <c r="B174" s="4"/>
      <c r="C174" s="36"/>
      <c r="D174" s="4"/>
      <c r="E174" s="4"/>
      <c r="F174" s="4"/>
      <c r="G174" s="4"/>
      <c r="H174" s="5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</row>
    <row r="175" spans="1:49" x14ac:dyDescent="0.2">
      <c r="A175" s="4"/>
      <c r="B175" s="4"/>
      <c r="C175" s="36"/>
      <c r="D175" s="4"/>
      <c r="E175" s="4"/>
      <c r="F175" s="4"/>
      <c r="G175" s="4"/>
      <c r="H175" s="5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</row>
    <row r="176" spans="1:49" x14ac:dyDescent="0.2">
      <c r="A176" s="4"/>
      <c r="B176" s="4"/>
      <c r="C176" s="36"/>
      <c r="D176" s="4"/>
      <c r="E176" s="4"/>
      <c r="F176" s="4"/>
      <c r="G176" s="4"/>
      <c r="H176" s="5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</row>
    <row r="177" spans="1:49" x14ac:dyDescent="0.2">
      <c r="A177" s="4"/>
      <c r="B177" s="4"/>
      <c r="C177" s="36"/>
      <c r="D177" s="4"/>
      <c r="E177" s="4"/>
      <c r="F177" s="4"/>
      <c r="G177" s="4"/>
      <c r="H177" s="5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</row>
    <row r="178" spans="1:49" x14ac:dyDescent="0.2">
      <c r="A178" s="4"/>
      <c r="B178" s="4"/>
      <c r="C178" s="36"/>
      <c r="D178" s="4"/>
      <c r="E178" s="4"/>
      <c r="F178" s="4"/>
      <c r="G178" s="4"/>
      <c r="H178" s="5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</row>
    <row r="179" spans="1:49" x14ac:dyDescent="0.2">
      <c r="A179" s="4"/>
      <c r="B179" s="4"/>
      <c r="C179" s="36"/>
      <c r="D179" s="4"/>
      <c r="E179" s="4"/>
      <c r="F179" s="4"/>
      <c r="G179" s="4"/>
      <c r="H179" s="5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</row>
    <row r="180" spans="1:49" x14ac:dyDescent="0.2">
      <c r="A180" s="4"/>
      <c r="B180" s="4"/>
      <c r="C180" s="36"/>
      <c r="D180" s="4"/>
      <c r="E180" s="4"/>
      <c r="F180" s="4"/>
      <c r="G180" s="4"/>
      <c r="H180" s="5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</row>
    <row r="181" spans="1:49" x14ac:dyDescent="0.2">
      <c r="A181" s="4"/>
      <c r="B181" s="4"/>
      <c r="C181" s="36"/>
      <c r="D181" s="4"/>
      <c r="E181" s="4"/>
      <c r="F181" s="4"/>
      <c r="G181" s="4"/>
      <c r="H181" s="5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</row>
    <row r="182" spans="1:49" x14ac:dyDescent="0.2">
      <c r="A182" s="4"/>
      <c r="B182" s="4"/>
      <c r="C182" s="36"/>
      <c r="D182" s="4"/>
      <c r="E182" s="4"/>
      <c r="F182" s="4"/>
      <c r="G182" s="4"/>
      <c r="H182" s="5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</row>
    <row r="183" spans="1:49" x14ac:dyDescent="0.2">
      <c r="A183" s="4"/>
      <c r="B183" s="4"/>
      <c r="C183" s="36"/>
      <c r="D183" s="4"/>
      <c r="E183" s="4"/>
      <c r="F183" s="4"/>
      <c r="G183" s="4"/>
      <c r="H183" s="5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</row>
    <row r="184" spans="1:49" x14ac:dyDescent="0.2">
      <c r="A184" s="4"/>
      <c r="B184" s="4"/>
      <c r="C184" s="36"/>
      <c r="D184" s="4"/>
      <c r="E184" s="4"/>
      <c r="F184" s="4"/>
      <c r="G184" s="4"/>
      <c r="H184" s="5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</row>
    <row r="185" spans="1:49" x14ac:dyDescent="0.2">
      <c r="A185" s="4"/>
      <c r="B185" s="4"/>
      <c r="C185" s="36"/>
      <c r="D185" s="4"/>
      <c r="E185" s="4"/>
      <c r="F185" s="4"/>
      <c r="G185" s="4"/>
      <c r="H185" s="5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</row>
    <row r="186" spans="1:49" x14ac:dyDescent="0.2">
      <c r="A186" s="4"/>
      <c r="B186" s="4"/>
      <c r="C186" s="36"/>
      <c r="D186" s="4"/>
      <c r="E186" s="4"/>
      <c r="F186" s="4"/>
      <c r="G186" s="4"/>
      <c r="H186" s="5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</row>
    <row r="187" spans="1:49" x14ac:dyDescent="0.2">
      <c r="A187" s="4"/>
      <c r="B187" s="4"/>
      <c r="C187" s="36"/>
      <c r="D187" s="4"/>
      <c r="E187" s="4"/>
      <c r="F187" s="4"/>
      <c r="G187" s="4"/>
      <c r="H187" s="5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</row>
    <row r="188" spans="1:49" x14ac:dyDescent="0.2">
      <c r="A188" s="4"/>
      <c r="B188" s="4"/>
      <c r="C188" s="36"/>
      <c r="D188" s="4"/>
      <c r="E188" s="4"/>
      <c r="F188" s="4"/>
      <c r="G188" s="4"/>
      <c r="H188" s="5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</row>
    <row r="189" spans="1:49" x14ac:dyDescent="0.2">
      <c r="A189" s="4"/>
      <c r="B189" s="4"/>
      <c r="C189" s="36"/>
      <c r="D189" s="4"/>
      <c r="E189" s="4"/>
      <c r="F189" s="4"/>
      <c r="G189" s="4"/>
      <c r="H189" s="5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</row>
    <row r="190" spans="1:49" x14ac:dyDescent="0.2">
      <c r="A190" s="4"/>
      <c r="B190" s="4"/>
      <c r="C190" s="36"/>
      <c r="D190" s="4"/>
      <c r="E190" s="4"/>
      <c r="F190" s="4"/>
      <c r="G190" s="4"/>
      <c r="H190" s="5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</row>
    <row r="191" spans="1:49" x14ac:dyDescent="0.2">
      <c r="A191" s="4"/>
      <c r="B191" s="4"/>
      <c r="C191" s="36"/>
      <c r="D191" s="4"/>
      <c r="E191" s="4"/>
      <c r="F191" s="4"/>
      <c r="G191" s="4"/>
      <c r="H191" s="5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</row>
    <row r="192" spans="1:49" x14ac:dyDescent="0.2">
      <c r="A192" s="4"/>
      <c r="B192" s="4"/>
      <c r="C192" s="36"/>
      <c r="D192" s="4"/>
      <c r="E192" s="4"/>
      <c r="F192" s="4"/>
      <c r="G192" s="4"/>
      <c r="H192" s="5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</row>
    <row r="193" spans="1:49" x14ac:dyDescent="0.2">
      <c r="A193" s="4"/>
      <c r="B193" s="4"/>
      <c r="C193" s="36"/>
      <c r="D193" s="4"/>
      <c r="E193" s="4"/>
      <c r="F193" s="4"/>
      <c r="G193" s="4"/>
      <c r="H193" s="5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</row>
    <row r="194" spans="1:49" x14ac:dyDescent="0.2">
      <c r="A194" s="4"/>
      <c r="B194" s="4"/>
      <c r="C194" s="36"/>
      <c r="D194" s="4"/>
      <c r="E194" s="4"/>
      <c r="F194" s="4"/>
      <c r="G194" s="4"/>
      <c r="H194" s="5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</row>
    <row r="195" spans="1:49" x14ac:dyDescent="0.2">
      <c r="A195" s="4"/>
      <c r="B195" s="4"/>
      <c r="C195" s="36"/>
      <c r="D195" s="4"/>
      <c r="E195" s="4"/>
      <c r="F195" s="4"/>
      <c r="G195" s="4"/>
      <c r="H195" s="5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</row>
    <row r="196" spans="1:49" x14ac:dyDescent="0.2">
      <c r="A196" s="4"/>
      <c r="B196" s="4"/>
      <c r="C196" s="36"/>
      <c r="D196" s="4"/>
      <c r="E196" s="4"/>
      <c r="F196" s="4"/>
      <c r="G196" s="4"/>
      <c r="H196" s="5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</row>
    <row r="197" spans="1:49" x14ac:dyDescent="0.2">
      <c r="A197" s="4"/>
      <c r="B197" s="4"/>
      <c r="C197" s="36"/>
      <c r="D197" s="4"/>
      <c r="E197" s="4"/>
      <c r="F197" s="4"/>
      <c r="G197" s="4"/>
      <c r="H197" s="5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</row>
    <row r="198" spans="1:49" x14ac:dyDescent="0.2">
      <c r="A198" s="4"/>
      <c r="B198" s="4"/>
      <c r="C198" s="36"/>
      <c r="D198" s="4"/>
      <c r="E198" s="4"/>
      <c r="F198" s="4"/>
      <c r="G198" s="4"/>
      <c r="H198" s="5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</row>
    <row r="199" spans="1:49" x14ac:dyDescent="0.2">
      <c r="A199" s="4"/>
      <c r="B199" s="4"/>
      <c r="C199" s="36"/>
      <c r="D199" s="4"/>
      <c r="E199" s="4"/>
      <c r="F199" s="4"/>
      <c r="G199" s="4"/>
      <c r="H199" s="5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</row>
    <row r="200" spans="1:49" x14ac:dyDescent="0.2">
      <c r="A200" s="4"/>
      <c r="B200" s="4"/>
      <c r="C200" s="36"/>
      <c r="D200" s="4"/>
      <c r="E200" s="4"/>
      <c r="F200" s="4"/>
      <c r="G200" s="4"/>
      <c r="H200" s="5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</row>
    <row r="201" spans="1:49" x14ac:dyDescent="0.2">
      <c r="A201" s="4"/>
      <c r="B201" s="4"/>
      <c r="C201" s="36"/>
      <c r="D201" s="4"/>
      <c r="E201" s="4"/>
      <c r="F201" s="4"/>
      <c r="G201" s="4"/>
      <c r="H201" s="5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</row>
    <row r="202" spans="1:49" x14ac:dyDescent="0.2">
      <c r="A202" s="4"/>
      <c r="B202" s="4"/>
      <c r="C202" s="36"/>
      <c r="D202" s="4"/>
      <c r="E202" s="4"/>
      <c r="F202" s="4"/>
      <c r="G202" s="4"/>
      <c r="H202" s="5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</row>
    <row r="203" spans="1:49" x14ac:dyDescent="0.2">
      <c r="A203" s="4"/>
      <c r="B203" s="4"/>
      <c r="C203" s="36"/>
      <c r="D203" s="4"/>
      <c r="E203" s="4"/>
      <c r="F203" s="4"/>
      <c r="G203" s="4"/>
      <c r="H203" s="5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</row>
    <row r="204" spans="1:49" x14ac:dyDescent="0.2">
      <c r="A204" s="4"/>
      <c r="B204" s="4"/>
      <c r="C204" s="36"/>
      <c r="D204" s="4"/>
      <c r="E204" s="4"/>
      <c r="F204" s="4"/>
      <c r="G204" s="4"/>
      <c r="H204" s="5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</row>
    <row r="205" spans="1:49" x14ac:dyDescent="0.2">
      <c r="A205" s="4"/>
      <c r="B205" s="4"/>
      <c r="C205" s="36"/>
      <c r="D205" s="4"/>
      <c r="E205" s="4"/>
      <c r="F205" s="4"/>
      <c r="G205" s="4"/>
      <c r="H205" s="5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</row>
    <row r="206" spans="1:49" x14ac:dyDescent="0.2">
      <c r="A206" s="4"/>
      <c r="B206" s="4"/>
      <c r="C206" s="36"/>
      <c r="D206" s="4"/>
      <c r="E206" s="4"/>
      <c r="F206" s="4"/>
      <c r="G206" s="4"/>
      <c r="H206" s="5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</row>
    <row r="207" spans="1:49" x14ac:dyDescent="0.2">
      <c r="A207" s="4"/>
      <c r="B207" s="4"/>
      <c r="C207" s="36"/>
      <c r="D207" s="4"/>
      <c r="E207" s="4"/>
      <c r="F207" s="4"/>
      <c r="G207" s="4"/>
      <c r="H207" s="5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</row>
    <row r="208" spans="1:49" x14ac:dyDescent="0.2">
      <c r="A208" s="4"/>
      <c r="B208" s="4"/>
      <c r="C208" s="36"/>
      <c r="D208" s="4"/>
      <c r="E208" s="4"/>
      <c r="F208" s="4"/>
      <c r="G208" s="4"/>
      <c r="H208" s="5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</row>
    <row r="209" spans="1:49" x14ac:dyDescent="0.2">
      <c r="A209" s="4"/>
      <c r="B209" s="4"/>
      <c r="C209" s="36"/>
      <c r="D209" s="4"/>
      <c r="E209" s="4"/>
      <c r="F209" s="4"/>
      <c r="G209" s="4"/>
      <c r="H209" s="5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</row>
    <row r="210" spans="1:49" x14ac:dyDescent="0.2">
      <c r="A210" s="4"/>
      <c r="B210" s="4"/>
      <c r="C210" s="36"/>
      <c r="D210" s="4"/>
      <c r="E210" s="4"/>
      <c r="F210" s="4"/>
      <c r="G210" s="4"/>
      <c r="H210" s="5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</row>
    <row r="211" spans="1:49" x14ac:dyDescent="0.2">
      <c r="A211" s="4"/>
      <c r="B211" s="4"/>
      <c r="C211" s="36"/>
      <c r="D211" s="4"/>
      <c r="E211" s="4"/>
      <c r="F211" s="4"/>
      <c r="G211" s="4"/>
      <c r="H211" s="5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</row>
  </sheetData>
  <dataValidations count="1">
    <dataValidation type="list" allowBlank="1" showInputMessage="1" showErrorMessage="1" sqref="E48">
      <formula1>Profiles</formula1>
    </dataValidation>
  </dataValidations>
  <pageMargins left="0.70866141732283472" right="0.70866141732283472" top="0.74803149606299213" bottom="0.74803149606299213" header="0.31496062992125984" footer="0.31496062992125984"/>
  <pageSetup paperSize="9" fitToWidth="2" orientation="portrait" verticalDpi="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Formats</vt:lpstr>
      <vt:lpstr>Assumptions</vt:lpstr>
      <vt:lpstr>Calculations</vt:lpstr>
      <vt:lpstr>Profiles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</dc:creator>
  <cp:lastModifiedBy>Diarmuid Early</cp:lastModifiedBy>
  <dcterms:created xsi:type="dcterms:W3CDTF">2015-10-14T05:12:28Z</dcterms:created>
  <dcterms:modified xsi:type="dcterms:W3CDTF">2017-09-23T13:54:15Z</dcterms:modified>
</cp:coreProperties>
</file>