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Early\Desktop\ModelOff\2017\Round 1\"/>
    </mc:Choice>
  </mc:AlternateContent>
  <bookViews>
    <workbookView xWindow="9585" yWindow="-25815" windowWidth="26400" windowHeight="19035" activeTab="2"/>
  </bookViews>
  <sheets>
    <sheet name="Formats" sheetId="10" r:id="rId1"/>
    <sheet name="Assumptions" sheetId="12" r:id="rId2"/>
    <sheet name="Calculations" sheetId="5" r:id="rId3"/>
  </sheets>
  <definedNames>
    <definedName name="AS2DocOpenMode" hidden="1">"AS2DocumentEdit"</definedName>
    <definedName name="IQ_ADDIN" hidden="1">"AUTO"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41603.6842939815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</definedNames>
  <calcPr calcId="152511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O76" i="5" l="1"/>
  <c r="P76" i="5"/>
  <c r="Q76" i="5"/>
  <c r="R76" i="5"/>
  <c r="S76" i="5"/>
  <c r="T76" i="5"/>
  <c r="U76" i="5"/>
  <c r="V76" i="5"/>
  <c r="W76" i="5"/>
  <c r="X76" i="5"/>
  <c r="Y76" i="5"/>
  <c r="Z76" i="5"/>
  <c r="AA76" i="5"/>
  <c r="AB76" i="5"/>
  <c r="AC76" i="5"/>
  <c r="AD76" i="5"/>
  <c r="AE76" i="5"/>
  <c r="AF76" i="5"/>
  <c r="AG76" i="5"/>
  <c r="AH76" i="5"/>
  <c r="AI76" i="5"/>
  <c r="AJ76" i="5"/>
  <c r="AK76" i="5"/>
  <c r="AL76" i="5"/>
  <c r="AM76" i="5"/>
  <c r="AN76" i="5"/>
  <c r="AO76" i="5"/>
  <c r="AP76" i="5"/>
  <c r="AQ76" i="5"/>
  <c r="AR76" i="5"/>
  <c r="AS76" i="5"/>
  <c r="AT76" i="5"/>
  <c r="AU76" i="5"/>
  <c r="AV76" i="5"/>
  <c r="AW76" i="5"/>
  <c r="AX76" i="5"/>
  <c r="AY76" i="5"/>
  <c r="AZ76" i="5"/>
  <c r="BA76" i="5"/>
  <c r="BB76" i="5"/>
  <c r="BC76" i="5"/>
  <c r="BD76" i="5"/>
  <c r="BE76" i="5"/>
  <c r="BF76" i="5"/>
  <c r="BG76" i="5"/>
  <c r="BH76" i="5"/>
  <c r="BI76" i="5"/>
  <c r="BJ76" i="5"/>
  <c r="BK76" i="5"/>
  <c r="BL76" i="5"/>
  <c r="BM76" i="5"/>
  <c r="N76" i="5"/>
  <c r="O74" i="5"/>
  <c r="P74" i="5"/>
  <c r="Q74" i="5"/>
  <c r="R74" i="5"/>
  <c r="S74" i="5"/>
  <c r="T74" i="5"/>
  <c r="U74" i="5"/>
  <c r="V74" i="5"/>
  <c r="W74" i="5"/>
  <c r="X74" i="5"/>
  <c r="Y74" i="5"/>
  <c r="Z74" i="5"/>
  <c r="AA74" i="5"/>
  <c r="AB74" i="5"/>
  <c r="AC74" i="5"/>
  <c r="AD74" i="5"/>
  <c r="AE74" i="5"/>
  <c r="AF74" i="5"/>
  <c r="AG74" i="5"/>
  <c r="AH74" i="5"/>
  <c r="AI74" i="5"/>
  <c r="AJ74" i="5"/>
  <c r="AK74" i="5"/>
  <c r="AL74" i="5"/>
  <c r="AM74" i="5"/>
  <c r="AN74" i="5"/>
  <c r="AO74" i="5"/>
  <c r="AP74" i="5"/>
  <c r="AQ74" i="5"/>
  <c r="AR74" i="5"/>
  <c r="AS74" i="5"/>
  <c r="AT74" i="5"/>
  <c r="AU74" i="5"/>
  <c r="AV74" i="5"/>
  <c r="AW74" i="5"/>
  <c r="AX74" i="5"/>
  <c r="AY74" i="5"/>
  <c r="AZ74" i="5"/>
  <c r="BA74" i="5"/>
  <c r="BB74" i="5"/>
  <c r="BC74" i="5"/>
  <c r="BD74" i="5"/>
  <c r="BE74" i="5"/>
  <c r="BF74" i="5"/>
  <c r="BG74" i="5"/>
  <c r="BH74" i="5"/>
  <c r="BI74" i="5"/>
  <c r="BJ74" i="5"/>
  <c r="BK74" i="5"/>
  <c r="BL74" i="5"/>
  <c r="BM74" i="5"/>
  <c r="N74" i="5"/>
  <c r="O71" i="5"/>
  <c r="P71" i="5"/>
  <c r="Q71" i="5"/>
  <c r="R71" i="5"/>
  <c r="S71" i="5"/>
  <c r="T71" i="5"/>
  <c r="U71" i="5"/>
  <c r="V71" i="5"/>
  <c r="W71" i="5"/>
  <c r="X71" i="5"/>
  <c r="Y71" i="5"/>
  <c r="Z71" i="5"/>
  <c r="AA71" i="5"/>
  <c r="AB71" i="5"/>
  <c r="AC71" i="5"/>
  <c r="AD71" i="5"/>
  <c r="AE71" i="5"/>
  <c r="AF71" i="5"/>
  <c r="AG71" i="5"/>
  <c r="AH71" i="5"/>
  <c r="AI71" i="5"/>
  <c r="AJ71" i="5"/>
  <c r="AK71" i="5"/>
  <c r="AL71" i="5"/>
  <c r="AM71" i="5"/>
  <c r="AN71" i="5"/>
  <c r="AO71" i="5"/>
  <c r="AP71" i="5"/>
  <c r="AQ71" i="5"/>
  <c r="AR71" i="5"/>
  <c r="AS71" i="5"/>
  <c r="AT71" i="5"/>
  <c r="AU71" i="5"/>
  <c r="AV71" i="5"/>
  <c r="AW71" i="5"/>
  <c r="AX71" i="5"/>
  <c r="AY71" i="5"/>
  <c r="AZ71" i="5"/>
  <c r="BA71" i="5"/>
  <c r="BB71" i="5"/>
  <c r="BC71" i="5"/>
  <c r="BD71" i="5"/>
  <c r="BE71" i="5"/>
  <c r="BF71" i="5"/>
  <c r="BG71" i="5"/>
  <c r="BH71" i="5"/>
  <c r="BI71" i="5"/>
  <c r="BJ71" i="5"/>
  <c r="BK71" i="5"/>
  <c r="BL71" i="5"/>
  <c r="BM71" i="5"/>
  <c r="O72" i="5"/>
  <c r="P72" i="5"/>
  <c r="Q72" i="5"/>
  <c r="R72" i="5"/>
  <c r="S72" i="5"/>
  <c r="T72" i="5"/>
  <c r="U72" i="5"/>
  <c r="V72" i="5"/>
  <c r="W72" i="5"/>
  <c r="X72" i="5"/>
  <c r="Y72" i="5"/>
  <c r="Z72" i="5"/>
  <c r="AA72" i="5"/>
  <c r="AB72" i="5"/>
  <c r="AC72" i="5"/>
  <c r="AD72" i="5"/>
  <c r="AE72" i="5"/>
  <c r="AF72" i="5"/>
  <c r="AG72" i="5"/>
  <c r="AH72" i="5"/>
  <c r="AI72" i="5"/>
  <c r="AJ72" i="5"/>
  <c r="AK72" i="5"/>
  <c r="AL72" i="5"/>
  <c r="AM72" i="5"/>
  <c r="AN72" i="5"/>
  <c r="AO72" i="5"/>
  <c r="AP72" i="5"/>
  <c r="AQ72" i="5"/>
  <c r="AR72" i="5"/>
  <c r="AS72" i="5"/>
  <c r="AT72" i="5"/>
  <c r="AU72" i="5"/>
  <c r="AV72" i="5"/>
  <c r="AW72" i="5"/>
  <c r="AX72" i="5"/>
  <c r="AY72" i="5"/>
  <c r="AZ72" i="5"/>
  <c r="BA72" i="5"/>
  <c r="BB72" i="5"/>
  <c r="BC72" i="5"/>
  <c r="BD72" i="5"/>
  <c r="BE72" i="5"/>
  <c r="BF72" i="5"/>
  <c r="BG72" i="5"/>
  <c r="BH72" i="5"/>
  <c r="BI72" i="5"/>
  <c r="BJ72" i="5"/>
  <c r="BK72" i="5"/>
  <c r="BL72" i="5"/>
  <c r="BM72" i="5"/>
  <c r="O73" i="5"/>
  <c r="P73" i="5"/>
  <c r="Q73" i="5"/>
  <c r="R73" i="5"/>
  <c r="S73" i="5"/>
  <c r="T73" i="5"/>
  <c r="U73" i="5"/>
  <c r="V73" i="5"/>
  <c r="W73" i="5"/>
  <c r="X73" i="5"/>
  <c r="Y73" i="5"/>
  <c r="Z73" i="5"/>
  <c r="AA73" i="5"/>
  <c r="AB73" i="5"/>
  <c r="AC73" i="5"/>
  <c r="AD73" i="5"/>
  <c r="AE73" i="5"/>
  <c r="AF73" i="5"/>
  <c r="AG73" i="5"/>
  <c r="AH73" i="5"/>
  <c r="AI73" i="5"/>
  <c r="AJ73" i="5"/>
  <c r="AK73" i="5"/>
  <c r="AL73" i="5"/>
  <c r="AM73" i="5"/>
  <c r="AN73" i="5"/>
  <c r="AO73" i="5"/>
  <c r="AP73" i="5"/>
  <c r="AQ73" i="5"/>
  <c r="AR73" i="5"/>
  <c r="AS73" i="5"/>
  <c r="AT73" i="5"/>
  <c r="AU73" i="5"/>
  <c r="AV73" i="5"/>
  <c r="AW73" i="5"/>
  <c r="AX73" i="5"/>
  <c r="AY73" i="5"/>
  <c r="AZ73" i="5"/>
  <c r="BA73" i="5"/>
  <c r="BB73" i="5"/>
  <c r="BC73" i="5"/>
  <c r="BD73" i="5"/>
  <c r="BE73" i="5"/>
  <c r="BF73" i="5"/>
  <c r="BG73" i="5"/>
  <c r="BH73" i="5"/>
  <c r="BI73" i="5"/>
  <c r="BJ73" i="5"/>
  <c r="BK73" i="5"/>
  <c r="BL73" i="5"/>
  <c r="BM73" i="5"/>
  <c r="N73" i="5"/>
  <c r="N72" i="5"/>
  <c r="N71" i="5"/>
  <c r="P57" i="5"/>
  <c r="Q57" i="5"/>
  <c r="R57" i="5"/>
  <c r="S57" i="5"/>
  <c r="T57" i="5"/>
  <c r="U57" i="5"/>
  <c r="V57" i="5"/>
  <c r="W57" i="5"/>
  <c r="X57" i="5"/>
  <c r="Y57" i="5"/>
  <c r="Z57" i="5"/>
  <c r="AA57" i="5"/>
  <c r="AB57" i="5"/>
  <c r="AC57" i="5"/>
  <c r="AD57" i="5"/>
  <c r="AE57" i="5"/>
  <c r="AF57" i="5"/>
  <c r="AG57" i="5"/>
  <c r="AH57" i="5"/>
  <c r="AI57" i="5"/>
  <c r="AJ57" i="5"/>
  <c r="AK57" i="5"/>
  <c r="AL57" i="5"/>
  <c r="AM57" i="5"/>
  <c r="AN57" i="5"/>
  <c r="AO57" i="5"/>
  <c r="AP57" i="5"/>
  <c r="AQ57" i="5"/>
  <c r="AR57" i="5"/>
  <c r="AS57" i="5"/>
  <c r="AT57" i="5"/>
  <c r="AU57" i="5"/>
  <c r="AV57" i="5"/>
  <c r="AW57" i="5"/>
  <c r="AX57" i="5"/>
  <c r="AY57" i="5"/>
  <c r="AZ57" i="5"/>
  <c r="BA57" i="5"/>
  <c r="BB57" i="5"/>
  <c r="BC57" i="5"/>
  <c r="BD57" i="5"/>
  <c r="BE57" i="5"/>
  <c r="BF57" i="5"/>
  <c r="BG57" i="5"/>
  <c r="BH57" i="5"/>
  <c r="BI57" i="5"/>
  <c r="BJ57" i="5"/>
  <c r="BK57" i="5"/>
  <c r="BL57" i="5"/>
  <c r="BM57" i="5"/>
  <c r="P58" i="5"/>
  <c r="Q58" i="5"/>
  <c r="R58" i="5"/>
  <c r="S58" i="5"/>
  <c r="T58" i="5"/>
  <c r="U58" i="5"/>
  <c r="V58" i="5"/>
  <c r="W58" i="5"/>
  <c r="X58" i="5"/>
  <c r="Y58" i="5"/>
  <c r="Z58" i="5"/>
  <c r="AA58" i="5"/>
  <c r="AB58" i="5"/>
  <c r="AC58" i="5"/>
  <c r="AD58" i="5"/>
  <c r="AE58" i="5"/>
  <c r="AF58" i="5"/>
  <c r="AG58" i="5"/>
  <c r="AH58" i="5"/>
  <c r="AI58" i="5"/>
  <c r="AJ58" i="5"/>
  <c r="AK58" i="5"/>
  <c r="AL58" i="5"/>
  <c r="AM58" i="5"/>
  <c r="AN58" i="5"/>
  <c r="AO58" i="5"/>
  <c r="AP58" i="5"/>
  <c r="AQ58" i="5"/>
  <c r="AR58" i="5"/>
  <c r="AS58" i="5"/>
  <c r="AT58" i="5"/>
  <c r="AU58" i="5"/>
  <c r="AV58" i="5"/>
  <c r="AW58" i="5"/>
  <c r="AX58" i="5"/>
  <c r="AY58" i="5"/>
  <c r="AZ58" i="5"/>
  <c r="BA58" i="5"/>
  <c r="BB58" i="5"/>
  <c r="BC58" i="5"/>
  <c r="BD58" i="5"/>
  <c r="BE58" i="5"/>
  <c r="BF58" i="5"/>
  <c r="BG58" i="5"/>
  <c r="BH58" i="5"/>
  <c r="BI58" i="5"/>
  <c r="BJ58" i="5"/>
  <c r="BK58" i="5"/>
  <c r="BL58" i="5"/>
  <c r="BM58" i="5"/>
  <c r="P59" i="5"/>
  <c r="Q59" i="5"/>
  <c r="R59" i="5"/>
  <c r="S59" i="5"/>
  <c r="T59" i="5"/>
  <c r="U59" i="5"/>
  <c r="V59" i="5"/>
  <c r="W59" i="5"/>
  <c r="X59" i="5"/>
  <c r="Y59" i="5"/>
  <c r="Z59" i="5"/>
  <c r="AA59" i="5"/>
  <c r="AB59" i="5"/>
  <c r="AC59" i="5"/>
  <c r="AD59" i="5"/>
  <c r="AE59" i="5"/>
  <c r="AF59" i="5"/>
  <c r="AG59" i="5"/>
  <c r="AH59" i="5"/>
  <c r="AI59" i="5"/>
  <c r="AJ59" i="5"/>
  <c r="AK59" i="5"/>
  <c r="AL59" i="5"/>
  <c r="AM59" i="5"/>
  <c r="AN59" i="5"/>
  <c r="AO59" i="5"/>
  <c r="AP59" i="5"/>
  <c r="AQ59" i="5"/>
  <c r="AR59" i="5"/>
  <c r="AS59" i="5"/>
  <c r="AT59" i="5"/>
  <c r="AU59" i="5"/>
  <c r="AV59" i="5"/>
  <c r="AW59" i="5"/>
  <c r="AX59" i="5"/>
  <c r="AY59" i="5"/>
  <c r="AZ59" i="5"/>
  <c r="BA59" i="5"/>
  <c r="BB59" i="5"/>
  <c r="BC59" i="5"/>
  <c r="BD59" i="5"/>
  <c r="BE59" i="5"/>
  <c r="BF59" i="5"/>
  <c r="BG59" i="5"/>
  <c r="BH59" i="5"/>
  <c r="BI59" i="5"/>
  <c r="BJ59" i="5"/>
  <c r="BK59" i="5"/>
  <c r="BL59" i="5"/>
  <c r="BM59" i="5"/>
  <c r="P60" i="5"/>
  <c r="Q60" i="5"/>
  <c r="R60" i="5"/>
  <c r="S60" i="5"/>
  <c r="T60" i="5"/>
  <c r="U60" i="5"/>
  <c r="V60" i="5"/>
  <c r="W60" i="5"/>
  <c r="X60" i="5"/>
  <c r="Y60" i="5"/>
  <c r="Z60" i="5"/>
  <c r="AA60" i="5"/>
  <c r="AB60" i="5"/>
  <c r="AC60" i="5"/>
  <c r="AD60" i="5"/>
  <c r="AE60" i="5"/>
  <c r="AF60" i="5"/>
  <c r="AG60" i="5"/>
  <c r="AH60" i="5"/>
  <c r="AI60" i="5"/>
  <c r="AJ60" i="5"/>
  <c r="AK60" i="5"/>
  <c r="AL60" i="5"/>
  <c r="AM60" i="5"/>
  <c r="AN60" i="5"/>
  <c r="AO60" i="5"/>
  <c r="AP60" i="5"/>
  <c r="AQ60" i="5"/>
  <c r="AR60" i="5"/>
  <c r="AS60" i="5"/>
  <c r="AT60" i="5"/>
  <c r="AU60" i="5"/>
  <c r="AV60" i="5"/>
  <c r="AW60" i="5"/>
  <c r="AX60" i="5"/>
  <c r="AY60" i="5"/>
  <c r="AZ60" i="5"/>
  <c r="BA60" i="5"/>
  <c r="BB60" i="5"/>
  <c r="BC60" i="5"/>
  <c r="BD60" i="5"/>
  <c r="BE60" i="5"/>
  <c r="BF60" i="5"/>
  <c r="BG60" i="5"/>
  <c r="BH60" i="5"/>
  <c r="BI60" i="5"/>
  <c r="BJ60" i="5"/>
  <c r="BK60" i="5"/>
  <c r="BL60" i="5"/>
  <c r="BM60" i="5"/>
  <c r="O60" i="5"/>
  <c r="O59" i="5"/>
  <c r="O58" i="5"/>
  <c r="O57" i="5"/>
  <c r="O14" i="5"/>
  <c r="O19" i="5"/>
  <c r="O15" i="5"/>
  <c r="O24" i="5"/>
  <c r="O16" i="5"/>
  <c r="O29" i="5"/>
  <c r="O34" i="5"/>
  <c r="O41" i="5"/>
  <c r="O56" i="5"/>
  <c r="O68" i="5"/>
  <c r="P14" i="5"/>
  <c r="P19" i="5"/>
  <c r="P15" i="5"/>
  <c r="P24" i="5"/>
  <c r="P16" i="5"/>
  <c r="P29" i="5"/>
  <c r="P34" i="5"/>
  <c r="P41" i="5"/>
  <c r="P56" i="5"/>
  <c r="P68" i="5"/>
  <c r="Q14" i="5"/>
  <c r="Q19" i="5"/>
  <c r="Q15" i="5"/>
  <c r="Q24" i="5"/>
  <c r="Q16" i="5"/>
  <c r="Q29" i="5"/>
  <c r="Q34" i="5"/>
  <c r="Q41" i="5"/>
  <c r="Q56" i="5"/>
  <c r="Q68" i="5"/>
  <c r="R14" i="5"/>
  <c r="R19" i="5"/>
  <c r="R15" i="5"/>
  <c r="R24" i="5"/>
  <c r="R16" i="5"/>
  <c r="R29" i="5"/>
  <c r="R34" i="5"/>
  <c r="R41" i="5"/>
  <c r="R56" i="5"/>
  <c r="R68" i="5"/>
  <c r="S14" i="5"/>
  <c r="S19" i="5"/>
  <c r="S15" i="5"/>
  <c r="S24" i="5"/>
  <c r="S16" i="5"/>
  <c r="S29" i="5"/>
  <c r="S34" i="5"/>
  <c r="S41" i="5"/>
  <c r="S56" i="5"/>
  <c r="S68" i="5"/>
  <c r="T14" i="5"/>
  <c r="T19" i="5"/>
  <c r="T15" i="5"/>
  <c r="T24" i="5"/>
  <c r="T16" i="5"/>
  <c r="T29" i="5"/>
  <c r="T34" i="5"/>
  <c r="T41" i="5"/>
  <c r="T56" i="5"/>
  <c r="T68" i="5"/>
  <c r="U14" i="5"/>
  <c r="U19" i="5"/>
  <c r="U15" i="5"/>
  <c r="U24" i="5"/>
  <c r="U16" i="5"/>
  <c r="U29" i="5"/>
  <c r="U34" i="5"/>
  <c r="U41" i="5"/>
  <c r="U56" i="5"/>
  <c r="U68" i="5"/>
  <c r="V14" i="5"/>
  <c r="V19" i="5"/>
  <c r="V15" i="5"/>
  <c r="V24" i="5"/>
  <c r="V16" i="5"/>
  <c r="V29" i="5"/>
  <c r="V34" i="5"/>
  <c r="V41" i="5"/>
  <c r="V56" i="5"/>
  <c r="V68" i="5"/>
  <c r="W14" i="5"/>
  <c r="W19" i="5"/>
  <c r="W15" i="5"/>
  <c r="W24" i="5"/>
  <c r="W16" i="5"/>
  <c r="W29" i="5"/>
  <c r="W34" i="5"/>
  <c r="W41" i="5"/>
  <c r="W56" i="5"/>
  <c r="W68" i="5"/>
  <c r="X14" i="5"/>
  <c r="X19" i="5"/>
  <c r="X15" i="5"/>
  <c r="X24" i="5"/>
  <c r="X16" i="5"/>
  <c r="X29" i="5"/>
  <c r="X34" i="5"/>
  <c r="X41" i="5"/>
  <c r="X56" i="5"/>
  <c r="X68" i="5"/>
  <c r="Y14" i="5"/>
  <c r="Y19" i="5"/>
  <c r="Y15" i="5"/>
  <c r="Y24" i="5"/>
  <c r="Y16" i="5"/>
  <c r="Y29" i="5"/>
  <c r="Y34" i="5"/>
  <c r="Y41" i="5"/>
  <c r="Y56" i="5"/>
  <c r="Y68" i="5"/>
  <c r="Z14" i="5"/>
  <c r="Z19" i="5"/>
  <c r="Z15" i="5"/>
  <c r="Z24" i="5"/>
  <c r="Z16" i="5"/>
  <c r="Z29" i="5"/>
  <c r="Z34" i="5"/>
  <c r="Z41" i="5"/>
  <c r="Z56" i="5"/>
  <c r="Z68" i="5"/>
  <c r="AA14" i="5"/>
  <c r="AA19" i="5"/>
  <c r="AA15" i="5"/>
  <c r="AA24" i="5"/>
  <c r="AA16" i="5"/>
  <c r="AA29" i="5"/>
  <c r="AA34" i="5"/>
  <c r="AA41" i="5"/>
  <c r="AA56" i="5"/>
  <c r="AA68" i="5"/>
  <c r="AB14" i="5"/>
  <c r="AB19" i="5"/>
  <c r="AB15" i="5"/>
  <c r="AB24" i="5"/>
  <c r="AB16" i="5"/>
  <c r="AB29" i="5"/>
  <c r="AB34" i="5"/>
  <c r="AB41" i="5"/>
  <c r="AB56" i="5"/>
  <c r="AB68" i="5"/>
  <c r="AC14" i="5"/>
  <c r="AC19" i="5"/>
  <c r="AC15" i="5"/>
  <c r="AC24" i="5"/>
  <c r="AC16" i="5"/>
  <c r="AC29" i="5"/>
  <c r="AC34" i="5"/>
  <c r="AC41" i="5"/>
  <c r="AC56" i="5"/>
  <c r="AC68" i="5"/>
  <c r="AD14" i="5"/>
  <c r="AD19" i="5"/>
  <c r="AD15" i="5"/>
  <c r="AD24" i="5"/>
  <c r="AD16" i="5"/>
  <c r="AD29" i="5"/>
  <c r="AD34" i="5"/>
  <c r="AD41" i="5"/>
  <c r="AD56" i="5"/>
  <c r="AD68" i="5"/>
  <c r="AE14" i="5"/>
  <c r="AE19" i="5"/>
  <c r="AE15" i="5"/>
  <c r="AE24" i="5"/>
  <c r="AE16" i="5"/>
  <c r="AE29" i="5"/>
  <c r="AE34" i="5"/>
  <c r="AE41" i="5"/>
  <c r="AE56" i="5"/>
  <c r="AE68" i="5"/>
  <c r="AF14" i="5"/>
  <c r="AF19" i="5"/>
  <c r="AF15" i="5"/>
  <c r="AF24" i="5"/>
  <c r="AF16" i="5"/>
  <c r="AF29" i="5"/>
  <c r="AF34" i="5"/>
  <c r="AF41" i="5"/>
  <c r="AF56" i="5"/>
  <c r="AF68" i="5"/>
  <c r="AG14" i="5"/>
  <c r="AG19" i="5"/>
  <c r="AG15" i="5"/>
  <c r="AG24" i="5"/>
  <c r="AG16" i="5"/>
  <c r="AG29" i="5"/>
  <c r="AG34" i="5"/>
  <c r="AG41" i="5"/>
  <c r="AG56" i="5"/>
  <c r="AG68" i="5"/>
  <c r="AH14" i="5"/>
  <c r="AH19" i="5"/>
  <c r="AH15" i="5"/>
  <c r="AH24" i="5"/>
  <c r="AH16" i="5"/>
  <c r="AH29" i="5"/>
  <c r="AH34" i="5"/>
  <c r="AH41" i="5"/>
  <c r="AH56" i="5"/>
  <c r="AH68" i="5"/>
  <c r="AI14" i="5"/>
  <c r="AI19" i="5"/>
  <c r="AI15" i="5"/>
  <c r="AI24" i="5"/>
  <c r="AI16" i="5"/>
  <c r="AI29" i="5"/>
  <c r="AI34" i="5"/>
  <c r="AI41" i="5"/>
  <c r="AI56" i="5"/>
  <c r="AI68" i="5"/>
  <c r="AJ14" i="5"/>
  <c r="AJ19" i="5"/>
  <c r="AJ15" i="5"/>
  <c r="AJ24" i="5"/>
  <c r="AJ16" i="5"/>
  <c r="AJ29" i="5"/>
  <c r="AJ34" i="5"/>
  <c r="AJ41" i="5"/>
  <c r="AJ56" i="5"/>
  <c r="AJ68" i="5"/>
  <c r="AK14" i="5"/>
  <c r="AK19" i="5"/>
  <c r="AK15" i="5"/>
  <c r="AK24" i="5"/>
  <c r="AK16" i="5"/>
  <c r="AK29" i="5"/>
  <c r="AK34" i="5"/>
  <c r="AK41" i="5"/>
  <c r="AK56" i="5"/>
  <c r="AK68" i="5"/>
  <c r="AL14" i="5"/>
  <c r="AL19" i="5"/>
  <c r="AL15" i="5"/>
  <c r="AL24" i="5"/>
  <c r="AL16" i="5"/>
  <c r="AL29" i="5"/>
  <c r="AL34" i="5"/>
  <c r="AL41" i="5"/>
  <c r="AL56" i="5"/>
  <c r="AL68" i="5"/>
  <c r="AM14" i="5"/>
  <c r="AM19" i="5"/>
  <c r="AM15" i="5"/>
  <c r="AM24" i="5"/>
  <c r="AM16" i="5"/>
  <c r="AM29" i="5"/>
  <c r="AM34" i="5"/>
  <c r="AM41" i="5"/>
  <c r="AM56" i="5"/>
  <c r="AM68" i="5"/>
  <c r="AN14" i="5"/>
  <c r="AN19" i="5"/>
  <c r="AN15" i="5"/>
  <c r="AN24" i="5"/>
  <c r="AN16" i="5"/>
  <c r="AN29" i="5"/>
  <c r="AN34" i="5"/>
  <c r="AN41" i="5"/>
  <c r="AN56" i="5"/>
  <c r="AN68" i="5"/>
  <c r="AO14" i="5"/>
  <c r="AO19" i="5"/>
  <c r="AO15" i="5"/>
  <c r="AO24" i="5"/>
  <c r="AO16" i="5"/>
  <c r="AO29" i="5"/>
  <c r="AO34" i="5"/>
  <c r="AO41" i="5"/>
  <c r="AO56" i="5"/>
  <c r="AO68" i="5"/>
  <c r="AP14" i="5"/>
  <c r="AP19" i="5"/>
  <c r="AP15" i="5"/>
  <c r="AP24" i="5"/>
  <c r="AP16" i="5"/>
  <c r="AP29" i="5"/>
  <c r="AP34" i="5"/>
  <c r="AP41" i="5"/>
  <c r="AP56" i="5"/>
  <c r="AP68" i="5"/>
  <c r="AQ14" i="5"/>
  <c r="AQ19" i="5"/>
  <c r="AQ15" i="5"/>
  <c r="AQ24" i="5"/>
  <c r="AQ16" i="5"/>
  <c r="AQ29" i="5"/>
  <c r="AQ34" i="5"/>
  <c r="AQ41" i="5"/>
  <c r="AQ56" i="5"/>
  <c r="AQ68" i="5"/>
  <c r="AR14" i="5"/>
  <c r="AR19" i="5"/>
  <c r="AR15" i="5"/>
  <c r="AR24" i="5"/>
  <c r="AR16" i="5"/>
  <c r="AR29" i="5"/>
  <c r="AR34" i="5"/>
  <c r="AR41" i="5"/>
  <c r="AR56" i="5"/>
  <c r="AR68" i="5"/>
  <c r="AS14" i="5"/>
  <c r="AS19" i="5"/>
  <c r="AS15" i="5"/>
  <c r="AS24" i="5"/>
  <c r="AS16" i="5"/>
  <c r="AS29" i="5"/>
  <c r="AS34" i="5"/>
  <c r="AS41" i="5"/>
  <c r="AS56" i="5"/>
  <c r="AS68" i="5"/>
  <c r="AT14" i="5"/>
  <c r="AT19" i="5"/>
  <c r="AT15" i="5"/>
  <c r="AT24" i="5"/>
  <c r="AT16" i="5"/>
  <c r="AT29" i="5"/>
  <c r="AT34" i="5"/>
  <c r="AT41" i="5"/>
  <c r="AT56" i="5"/>
  <c r="AT68" i="5"/>
  <c r="AU14" i="5"/>
  <c r="AU19" i="5"/>
  <c r="AU15" i="5"/>
  <c r="AU24" i="5"/>
  <c r="AU16" i="5"/>
  <c r="AU29" i="5"/>
  <c r="AU34" i="5"/>
  <c r="AU41" i="5"/>
  <c r="AU56" i="5"/>
  <c r="AU68" i="5"/>
  <c r="AV14" i="5"/>
  <c r="AV19" i="5"/>
  <c r="AV15" i="5"/>
  <c r="AV24" i="5"/>
  <c r="AV16" i="5"/>
  <c r="AV29" i="5"/>
  <c r="AV34" i="5"/>
  <c r="AV41" i="5"/>
  <c r="AV56" i="5"/>
  <c r="AV68" i="5"/>
  <c r="AW14" i="5"/>
  <c r="AW19" i="5"/>
  <c r="AW15" i="5"/>
  <c r="AW24" i="5"/>
  <c r="AW16" i="5"/>
  <c r="AW29" i="5"/>
  <c r="AW34" i="5"/>
  <c r="AW41" i="5"/>
  <c r="AW56" i="5"/>
  <c r="AW68" i="5"/>
  <c r="AX14" i="5"/>
  <c r="AX19" i="5"/>
  <c r="AX15" i="5"/>
  <c r="AX24" i="5"/>
  <c r="AX16" i="5"/>
  <c r="AX29" i="5"/>
  <c r="AX34" i="5"/>
  <c r="AX41" i="5"/>
  <c r="AX56" i="5"/>
  <c r="AX68" i="5"/>
  <c r="AY14" i="5"/>
  <c r="AY19" i="5"/>
  <c r="AY15" i="5"/>
  <c r="AY24" i="5"/>
  <c r="AY16" i="5"/>
  <c r="AY29" i="5"/>
  <c r="AY34" i="5"/>
  <c r="AY41" i="5"/>
  <c r="AY56" i="5"/>
  <c r="AY68" i="5"/>
  <c r="AZ14" i="5"/>
  <c r="AZ19" i="5"/>
  <c r="AZ15" i="5"/>
  <c r="AZ24" i="5"/>
  <c r="AZ16" i="5"/>
  <c r="AZ29" i="5"/>
  <c r="AZ34" i="5"/>
  <c r="AZ41" i="5"/>
  <c r="AZ56" i="5"/>
  <c r="AZ68" i="5"/>
  <c r="BA14" i="5"/>
  <c r="BA19" i="5"/>
  <c r="BA15" i="5"/>
  <c r="BA24" i="5"/>
  <c r="BA16" i="5"/>
  <c r="BA29" i="5"/>
  <c r="BA34" i="5"/>
  <c r="BA41" i="5"/>
  <c r="BA56" i="5"/>
  <c r="BA68" i="5"/>
  <c r="BB14" i="5"/>
  <c r="BB19" i="5"/>
  <c r="BB15" i="5"/>
  <c r="BB24" i="5"/>
  <c r="BB16" i="5"/>
  <c r="BB29" i="5"/>
  <c r="BB34" i="5"/>
  <c r="BB41" i="5"/>
  <c r="BB56" i="5"/>
  <c r="BB68" i="5"/>
  <c r="BC14" i="5"/>
  <c r="BC19" i="5"/>
  <c r="BC15" i="5"/>
  <c r="BC24" i="5"/>
  <c r="BC16" i="5"/>
  <c r="BC29" i="5"/>
  <c r="BC34" i="5"/>
  <c r="BC41" i="5"/>
  <c r="BC56" i="5"/>
  <c r="BC68" i="5"/>
  <c r="BD14" i="5"/>
  <c r="BD19" i="5"/>
  <c r="BD15" i="5"/>
  <c r="BD24" i="5"/>
  <c r="BD16" i="5"/>
  <c r="BD29" i="5"/>
  <c r="BD34" i="5"/>
  <c r="BD41" i="5"/>
  <c r="BD56" i="5"/>
  <c r="BD68" i="5"/>
  <c r="BE14" i="5"/>
  <c r="BE19" i="5"/>
  <c r="BE15" i="5"/>
  <c r="BE24" i="5"/>
  <c r="BE16" i="5"/>
  <c r="BE29" i="5"/>
  <c r="BE34" i="5"/>
  <c r="BE41" i="5"/>
  <c r="BE56" i="5"/>
  <c r="BE68" i="5"/>
  <c r="BF14" i="5"/>
  <c r="BF19" i="5"/>
  <c r="BF15" i="5"/>
  <c r="BF24" i="5"/>
  <c r="BF16" i="5"/>
  <c r="BF29" i="5"/>
  <c r="BF34" i="5"/>
  <c r="BF41" i="5"/>
  <c r="BF56" i="5"/>
  <c r="BF68" i="5"/>
  <c r="BG14" i="5"/>
  <c r="BG19" i="5"/>
  <c r="BG15" i="5"/>
  <c r="BG24" i="5"/>
  <c r="BG16" i="5"/>
  <c r="BG29" i="5"/>
  <c r="BG34" i="5"/>
  <c r="BG41" i="5"/>
  <c r="BG56" i="5"/>
  <c r="BG68" i="5"/>
  <c r="BH14" i="5"/>
  <c r="BH19" i="5"/>
  <c r="BH15" i="5"/>
  <c r="BH24" i="5"/>
  <c r="BH16" i="5"/>
  <c r="BH29" i="5"/>
  <c r="BH34" i="5"/>
  <c r="BH41" i="5"/>
  <c r="BH56" i="5"/>
  <c r="BH68" i="5"/>
  <c r="BI14" i="5"/>
  <c r="BI19" i="5"/>
  <c r="BI15" i="5"/>
  <c r="BI24" i="5"/>
  <c r="BI16" i="5"/>
  <c r="BI29" i="5"/>
  <c r="BI34" i="5"/>
  <c r="BI41" i="5"/>
  <c r="BI56" i="5"/>
  <c r="BI68" i="5"/>
  <c r="BJ14" i="5"/>
  <c r="BJ19" i="5"/>
  <c r="BJ15" i="5"/>
  <c r="BJ24" i="5"/>
  <c r="BJ16" i="5"/>
  <c r="BJ29" i="5"/>
  <c r="BJ34" i="5"/>
  <c r="BJ41" i="5"/>
  <c r="BJ56" i="5"/>
  <c r="BJ68" i="5"/>
  <c r="BK14" i="5"/>
  <c r="BK19" i="5"/>
  <c r="BK15" i="5"/>
  <c r="BK24" i="5"/>
  <c r="BK16" i="5"/>
  <c r="BK29" i="5"/>
  <c r="BK34" i="5"/>
  <c r="BK41" i="5"/>
  <c r="BK56" i="5"/>
  <c r="BK68" i="5"/>
  <c r="BL14" i="5"/>
  <c r="BL19" i="5"/>
  <c r="BL15" i="5"/>
  <c r="BL24" i="5"/>
  <c r="BL16" i="5"/>
  <c r="BL29" i="5"/>
  <c r="BL34" i="5"/>
  <c r="BL41" i="5"/>
  <c r="BL56" i="5"/>
  <c r="BL68" i="5"/>
  <c r="BM14" i="5"/>
  <c r="BM19" i="5"/>
  <c r="BM15" i="5"/>
  <c r="BM24" i="5"/>
  <c r="BM16" i="5"/>
  <c r="BM29" i="5"/>
  <c r="BM34" i="5"/>
  <c r="BM41" i="5"/>
  <c r="BM56" i="5"/>
  <c r="BM68" i="5"/>
  <c r="N14" i="5"/>
  <c r="N19" i="5"/>
  <c r="N15" i="5"/>
  <c r="N24" i="5"/>
  <c r="N16" i="5"/>
  <c r="N29" i="5"/>
  <c r="N34" i="5"/>
  <c r="N41" i="5"/>
  <c r="N68" i="5"/>
  <c r="O40" i="5"/>
  <c r="O55" i="5"/>
  <c r="O67" i="5"/>
  <c r="P40" i="5"/>
  <c r="P55" i="5"/>
  <c r="P67" i="5"/>
  <c r="Q40" i="5"/>
  <c r="Q55" i="5"/>
  <c r="Q67" i="5"/>
  <c r="R40" i="5"/>
  <c r="R55" i="5"/>
  <c r="R67" i="5"/>
  <c r="S40" i="5"/>
  <c r="S55" i="5"/>
  <c r="S67" i="5"/>
  <c r="T40" i="5"/>
  <c r="T55" i="5"/>
  <c r="T67" i="5"/>
  <c r="U40" i="5"/>
  <c r="U55" i="5"/>
  <c r="U67" i="5"/>
  <c r="V40" i="5"/>
  <c r="V55" i="5"/>
  <c r="V67" i="5"/>
  <c r="W40" i="5"/>
  <c r="W55" i="5"/>
  <c r="W67" i="5"/>
  <c r="X40" i="5"/>
  <c r="X55" i="5"/>
  <c r="X67" i="5"/>
  <c r="Y40" i="5"/>
  <c r="Y55" i="5"/>
  <c r="Y67" i="5"/>
  <c r="Z40" i="5"/>
  <c r="Z55" i="5"/>
  <c r="Z67" i="5"/>
  <c r="AA40" i="5"/>
  <c r="AA55" i="5"/>
  <c r="AA67" i="5"/>
  <c r="AB40" i="5"/>
  <c r="AB55" i="5"/>
  <c r="AB67" i="5"/>
  <c r="AC40" i="5"/>
  <c r="AC55" i="5"/>
  <c r="AC67" i="5"/>
  <c r="AD40" i="5"/>
  <c r="AD55" i="5"/>
  <c r="AD67" i="5"/>
  <c r="AE40" i="5"/>
  <c r="AE55" i="5"/>
  <c r="AE67" i="5"/>
  <c r="AF40" i="5"/>
  <c r="AF55" i="5"/>
  <c r="AF67" i="5"/>
  <c r="AG40" i="5"/>
  <c r="AG55" i="5"/>
  <c r="AG67" i="5"/>
  <c r="AH40" i="5"/>
  <c r="AH55" i="5"/>
  <c r="AH67" i="5"/>
  <c r="AI40" i="5"/>
  <c r="AI55" i="5"/>
  <c r="AI67" i="5"/>
  <c r="AJ40" i="5"/>
  <c r="AJ55" i="5"/>
  <c r="AJ67" i="5"/>
  <c r="AK40" i="5"/>
  <c r="AK55" i="5"/>
  <c r="AK67" i="5"/>
  <c r="AL40" i="5"/>
  <c r="AL55" i="5"/>
  <c r="AL67" i="5"/>
  <c r="AM40" i="5"/>
  <c r="AM55" i="5"/>
  <c r="AM67" i="5"/>
  <c r="AN40" i="5"/>
  <c r="AN55" i="5"/>
  <c r="AN67" i="5"/>
  <c r="AO40" i="5"/>
  <c r="AO55" i="5"/>
  <c r="AO67" i="5"/>
  <c r="AP40" i="5"/>
  <c r="AP55" i="5"/>
  <c r="AP67" i="5"/>
  <c r="AQ40" i="5"/>
  <c r="AQ55" i="5"/>
  <c r="AQ67" i="5"/>
  <c r="AR40" i="5"/>
  <c r="AR55" i="5"/>
  <c r="AR67" i="5"/>
  <c r="AS40" i="5"/>
  <c r="AS55" i="5"/>
  <c r="AS67" i="5"/>
  <c r="AT40" i="5"/>
  <c r="AT55" i="5"/>
  <c r="AT67" i="5"/>
  <c r="AU40" i="5"/>
  <c r="AU55" i="5"/>
  <c r="AU67" i="5"/>
  <c r="AV40" i="5"/>
  <c r="AV55" i="5"/>
  <c r="AV67" i="5"/>
  <c r="AW40" i="5"/>
  <c r="AW55" i="5"/>
  <c r="AW67" i="5"/>
  <c r="AX40" i="5"/>
  <c r="AX55" i="5"/>
  <c r="AX67" i="5"/>
  <c r="AY40" i="5"/>
  <c r="AY55" i="5"/>
  <c r="AY67" i="5"/>
  <c r="AZ40" i="5"/>
  <c r="AZ55" i="5"/>
  <c r="AZ67" i="5"/>
  <c r="BA40" i="5"/>
  <c r="BA55" i="5"/>
  <c r="BA67" i="5"/>
  <c r="BB40" i="5"/>
  <c r="BB55" i="5"/>
  <c r="BB67" i="5"/>
  <c r="BC40" i="5"/>
  <c r="BC55" i="5"/>
  <c r="BC67" i="5"/>
  <c r="BD40" i="5"/>
  <c r="BD55" i="5"/>
  <c r="BD67" i="5"/>
  <c r="BE40" i="5"/>
  <c r="BE55" i="5"/>
  <c r="BE67" i="5"/>
  <c r="BF40" i="5"/>
  <c r="BF55" i="5"/>
  <c r="BF67" i="5"/>
  <c r="BG40" i="5"/>
  <c r="BG55" i="5"/>
  <c r="BG67" i="5"/>
  <c r="BH40" i="5"/>
  <c r="BH55" i="5"/>
  <c r="BH67" i="5"/>
  <c r="BI40" i="5"/>
  <c r="BI55" i="5"/>
  <c r="BI67" i="5"/>
  <c r="BJ40" i="5"/>
  <c r="BJ55" i="5"/>
  <c r="BJ67" i="5"/>
  <c r="BK40" i="5"/>
  <c r="BK55" i="5"/>
  <c r="BK67" i="5"/>
  <c r="BL40" i="5"/>
  <c r="BL55" i="5"/>
  <c r="BL67" i="5"/>
  <c r="BM40" i="5"/>
  <c r="BM55" i="5"/>
  <c r="BM67" i="5"/>
  <c r="N40" i="5"/>
  <c r="N67" i="5"/>
  <c r="O39" i="5"/>
  <c r="O54" i="5"/>
  <c r="O66" i="5"/>
  <c r="P39" i="5"/>
  <c r="P54" i="5"/>
  <c r="P66" i="5"/>
  <c r="Q39" i="5"/>
  <c r="Q54" i="5"/>
  <c r="Q66" i="5"/>
  <c r="R39" i="5"/>
  <c r="R54" i="5"/>
  <c r="R66" i="5"/>
  <c r="S39" i="5"/>
  <c r="S54" i="5"/>
  <c r="S66" i="5"/>
  <c r="T39" i="5"/>
  <c r="T54" i="5"/>
  <c r="T66" i="5"/>
  <c r="U39" i="5"/>
  <c r="U54" i="5"/>
  <c r="U66" i="5"/>
  <c r="V39" i="5"/>
  <c r="V54" i="5"/>
  <c r="V66" i="5"/>
  <c r="W39" i="5"/>
  <c r="W54" i="5"/>
  <c r="W66" i="5"/>
  <c r="X39" i="5"/>
  <c r="X54" i="5"/>
  <c r="X66" i="5"/>
  <c r="Y39" i="5"/>
  <c r="Y54" i="5"/>
  <c r="Y66" i="5"/>
  <c r="Z39" i="5"/>
  <c r="Z54" i="5"/>
  <c r="Z66" i="5"/>
  <c r="AA39" i="5"/>
  <c r="AA54" i="5"/>
  <c r="AA66" i="5"/>
  <c r="AB39" i="5"/>
  <c r="AB54" i="5"/>
  <c r="AB66" i="5"/>
  <c r="AC39" i="5"/>
  <c r="AC54" i="5"/>
  <c r="AC66" i="5"/>
  <c r="AD39" i="5"/>
  <c r="AD54" i="5"/>
  <c r="AD66" i="5"/>
  <c r="AE39" i="5"/>
  <c r="AE54" i="5"/>
  <c r="AE66" i="5"/>
  <c r="AF39" i="5"/>
  <c r="AF54" i="5"/>
  <c r="AF66" i="5"/>
  <c r="AG39" i="5"/>
  <c r="AG54" i="5"/>
  <c r="AG66" i="5"/>
  <c r="AH39" i="5"/>
  <c r="AH54" i="5"/>
  <c r="AH66" i="5"/>
  <c r="AI39" i="5"/>
  <c r="AI54" i="5"/>
  <c r="AI66" i="5"/>
  <c r="AJ39" i="5"/>
  <c r="AJ54" i="5"/>
  <c r="AJ66" i="5"/>
  <c r="AK39" i="5"/>
  <c r="AK54" i="5"/>
  <c r="AK66" i="5"/>
  <c r="AL39" i="5"/>
  <c r="AL54" i="5"/>
  <c r="AL66" i="5"/>
  <c r="AM39" i="5"/>
  <c r="AM54" i="5"/>
  <c r="AM66" i="5"/>
  <c r="AN39" i="5"/>
  <c r="AN54" i="5"/>
  <c r="AN66" i="5"/>
  <c r="AO39" i="5"/>
  <c r="AO54" i="5"/>
  <c r="AO66" i="5"/>
  <c r="AP39" i="5"/>
  <c r="AP54" i="5"/>
  <c r="AP66" i="5"/>
  <c r="AQ39" i="5"/>
  <c r="AQ54" i="5"/>
  <c r="AQ66" i="5"/>
  <c r="AR39" i="5"/>
  <c r="AR54" i="5"/>
  <c r="AR66" i="5"/>
  <c r="AS39" i="5"/>
  <c r="AS54" i="5"/>
  <c r="AS66" i="5"/>
  <c r="AT39" i="5"/>
  <c r="AT54" i="5"/>
  <c r="AT66" i="5"/>
  <c r="AU39" i="5"/>
  <c r="AU54" i="5"/>
  <c r="AU66" i="5"/>
  <c r="AV39" i="5"/>
  <c r="AV54" i="5"/>
  <c r="AV66" i="5"/>
  <c r="AW39" i="5"/>
  <c r="AW54" i="5"/>
  <c r="AW66" i="5"/>
  <c r="AX39" i="5"/>
  <c r="AX54" i="5"/>
  <c r="AX66" i="5"/>
  <c r="AY39" i="5"/>
  <c r="AY54" i="5"/>
  <c r="AY66" i="5"/>
  <c r="AZ39" i="5"/>
  <c r="AZ54" i="5"/>
  <c r="AZ66" i="5"/>
  <c r="BA39" i="5"/>
  <c r="BA54" i="5"/>
  <c r="BA66" i="5"/>
  <c r="BB39" i="5"/>
  <c r="BB54" i="5"/>
  <c r="BB66" i="5"/>
  <c r="BC39" i="5"/>
  <c r="BC54" i="5"/>
  <c r="BC66" i="5"/>
  <c r="BD39" i="5"/>
  <c r="BD54" i="5"/>
  <c r="BD66" i="5"/>
  <c r="BE39" i="5"/>
  <c r="BE54" i="5"/>
  <c r="BE66" i="5"/>
  <c r="BF39" i="5"/>
  <c r="BF54" i="5"/>
  <c r="BF66" i="5"/>
  <c r="BG39" i="5"/>
  <c r="BG54" i="5"/>
  <c r="BG66" i="5"/>
  <c r="BH39" i="5"/>
  <c r="BH54" i="5"/>
  <c r="BH66" i="5"/>
  <c r="BI39" i="5"/>
  <c r="BI54" i="5"/>
  <c r="BI66" i="5"/>
  <c r="BJ39" i="5"/>
  <c r="BJ54" i="5"/>
  <c r="BJ66" i="5"/>
  <c r="BK39" i="5"/>
  <c r="BK54" i="5"/>
  <c r="BK66" i="5"/>
  <c r="BL39" i="5"/>
  <c r="BL54" i="5"/>
  <c r="BL66" i="5"/>
  <c r="BM39" i="5"/>
  <c r="BM54" i="5"/>
  <c r="BM66" i="5"/>
  <c r="N39" i="5"/>
  <c r="N66" i="5"/>
  <c r="O7" i="5"/>
  <c r="N7" i="5"/>
  <c r="O50" i="5"/>
  <c r="P7" i="5"/>
  <c r="P50" i="5"/>
  <c r="Q7" i="5"/>
  <c r="Q50" i="5"/>
  <c r="R7" i="5"/>
  <c r="R50" i="5"/>
  <c r="S7" i="5"/>
  <c r="S50" i="5"/>
  <c r="T7" i="5"/>
  <c r="T50" i="5"/>
  <c r="U7" i="5"/>
  <c r="U50" i="5"/>
  <c r="V7" i="5"/>
  <c r="V50" i="5"/>
  <c r="W7" i="5"/>
  <c r="W50" i="5"/>
  <c r="X7" i="5"/>
  <c r="X50" i="5"/>
  <c r="Y7" i="5"/>
  <c r="Y50" i="5"/>
  <c r="Z7" i="5"/>
  <c r="Z50" i="5"/>
  <c r="AA7" i="5"/>
  <c r="AA50" i="5"/>
  <c r="AB7" i="5"/>
  <c r="AB50" i="5"/>
  <c r="AC7" i="5"/>
  <c r="AC50" i="5"/>
  <c r="AD7" i="5"/>
  <c r="AD50" i="5"/>
  <c r="AE7" i="5"/>
  <c r="AE50" i="5"/>
  <c r="AF7" i="5"/>
  <c r="AF50" i="5"/>
  <c r="AG7" i="5"/>
  <c r="AG50" i="5"/>
  <c r="AH7" i="5"/>
  <c r="AH50" i="5"/>
  <c r="AI7" i="5"/>
  <c r="AI50" i="5"/>
  <c r="AJ7" i="5"/>
  <c r="AJ50" i="5"/>
  <c r="AK7" i="5"/>
  <c r="AK50" i="5"/>
  <c r="AL7" i="5"/>
  <c r="AL50" i="5"/>
  <c r="AM7" i="5"/>
  <c r="AM50" i="5"/>
  <c r="AN7" i="5"/>
  <c r="AN50" i="5"/>
  <c r="AO7" i="5"/>
  <c r="AO50" i="5"/>
  <c r="AP7" i="5"/>
  <c r="AP50" i="5"/>
  <c r="AQ7" i="5"/>
  <c r="AQ50" i="5"/>
  <c r="AR7" i="5"/>
  <c r="AR50" i="5"/>
  <c r="AS7" i="5"/>
  <c r="AS50" i="5"/>
  <c r="AT7" i="5"/>
  <c r="AT50" i="5"/>
  <c r="AU7" i="5"/>
  <c r="AU50" i="5"/>
  <c r="AV7" i="5"/>
  <c r="AV50" i="5"/>
  <c r="AW7" i="5"/>
  <c r="AW50" i="5"/>
  <c r="AX7" i="5"/>
  <c r="AX50" i="5"/>
  <c r="AY7" i="5"/>
  <c r="AY50" i="5"/>
  <c r="AZ7" i="5"/>
  <c r="AZ50" i="5"/>
  <c r="BA7" i="5"/>
  <c r="BA50" i="5"/>
  <c r="BB7" i="5"/>
  <c r="BB50" i="5"/>
  <c r="BC7" i="5"/>
  <c r="BC50" i="5"/>
  <c r="BD7" i="5"/>
  <c r="BD50" i="5"/>
  <c r="BE7" i="5"/>
  <c r="BE50" i="5"/>
  <c r="BF7" i="5"/>
  <c r="BF50" i="5"/>
  <c r="BG7" i="5"/>
  <c r="BG50" i="5"/>
  <c r="BH7" i="5"/>
  <c r="BH50" i="5"/>
  <c r="BI7" i="5"/>
  <c r="BI50" i="5"/>
  <c r="BJ7" i="5"/>
  <c r="BJ50" i="5"/>
  <c r="BK7" i="5"/>
  <c r="BK50" i="5"/>
  <c r="BL7" i="5"/>
  <c r="BL50" i="5"/>
  <c r="BM7" i="5"/>
  <c r="BM50" i="5"/>
  <c r="M7" i="5"/>
  <c r="N50" i="5"/>
  <c r="O53" i="5"/>
  <c r="O64" i="5"/>
  <c r="P53" i="5"/>
  <c r="P64" i="5"/>
  <c r="Q53" i="5"/>
  <c r="Q64" i="5"/>
  <c r="R53" i="5"/>
  <c r="R64" i="5"/>
  <c r="S53" i="5"/>
  <c r="S64" i="5"/>
  <c r="T53" i="5"/>
  <c r="T64" i="5"/>
  <c r="U53" i="5"/>
  <c r="U64" i="5"/>
  <c r="V53" i="5"/>
  <c r="V64" i="5"/>
  <c r="W53" i="5"/>
  <c r="W64" i="5"/>
  <c r="X53" i="5"/>
  <c r="X64" i="5"/>
  <c r="Y53" i="5"/>
  <c r="Y64" i="5"/>
  <c r="Z53" i="5"/>
  <c r="Z64" i="5"/>
  <c r="AA53" i="5"/>
  <c r="AA64" i="5"/>
  <c r="AB53" i="5"/>
  <c r="AB64" i="5"/>
  <c r="AC53" i="5"/>
  <c r="AC64" i="5"/>
  <c r="AD53" i="5"/>
  <c r="AD64" i="5"/>
  <c r="AE53" i="5"/>
  <c r="AE64" i="5"/>
  <c r="AF53" i="5"/>
  <c r="AF64" i="5"/>
  <c r="AG53" i="5"/>
  <c r="AG64" i="5"/>
  <c r="AH53" i="5"/>
  <c r="AH64" i="5"/>
  <c r="AI53" i="5"/>
  <c r="AI64" i="5"/>
  <c r="AJ53" i="5"/>
  <c r="AJ64" i="5"/>
  <c r="AK53" i="5"/>
  <c r="AK64" i="5"/>
  <c r="AL53" i="5"/>
  <c r="AL64" i="5"/>
  <c r="AM53" i="5"/>
  <c r="AM64" i="5"/>
  <c r="AN53" i="5"/>
  <c r="AN64" i="5"/>
  <c r="AO53" i="5"/>
  <c r="AO64" i="5"/>
  <c r="AP53" i="5"/>
  <c r="AP64" i="5"/>
  <c r="AQ53" i="5"/>
  <c r="AQ64" i="5"/>
  <c r="AR53" i="5"/>
  <c r="AR64" i="5"/>
  <c r="AS53" i="5"/>
  <c r="AS64" i="5"/>
  <c r="AT53" i="5"/>
  <c r="AT64" i="5"/>
  <c r="AU53" i="5"/>
  <c r="AU64" i="5"/>
  <c r="AV53" i="5"/>
  <c r="AV64" i="5"/>
  <c r="AW53" i="5"/>
  <c r="AW64" i="5"/>
  <c r="AX53" i="5"/>
  <c r="AX64" i="5"/>
  <c r="AY53" i="5"/>
  <c r="AY64" i="5"/>
  <c r="AZ53" i="5"/>
  <c r="AZ64" i="5"/>
  <c r="BA53" i="5"/>
  <c r="BA64" i="5"/>
  <c r="BB53" i="5"/>
  <c r="BB64" i="5"/>
  <c r="BC53" i="5"/>
  <c r="BC64" i="5"/>
  <c r="BD53" i="5"/>
  <c r="BD64" i="5"/>
  <c r="BE53" i="5"/>
  <c r="BE64" i="5"/>
  <c r="BF53" i="5"/>
  <c r="BF64" i="5"/>
  <c r="BG53" i="5"/>
  <c r="BG64" i="5"/>
  <c r="BH53" i="5"/>
  <c r="BH64" i="5"/>
  <c r="BI53" i="5"/>
  <c r="BI64" i="5"/>
  <c r="BJ53" i="5"/>
  <c r="BJ64" i="5"/>
  <c r="BK53" i="5"/>
  <c r="BK64" i="5"/>
  <c r="BL53" i="5"/>
  <c r="BL64" i="5"/>
  <c r="BM53" i="5"/>
  <c r="BM64" i="5"/>
  <c r="N64" i="5"/>
  <c r="N44" i="5"/>
  <c r="N45" i="5"/>
  <c r="N47" i="5"/>
  <c r="O65" i="5"/>
  <c r="N46" i="5"/>
  <c r="O44" i="5"/>
  <c r="O45" i="5"/>
  <c r="O47" i="5"/>
  <c r="P65" i="5"/>
  <c r="O46" i="5"/>
  <c r="P44" i="5"/>
  <c r="P45" i="5"/>
  <c r="P47" i="5"/>
  <c r="Q65" i="5"/>
  <c r="P46" i="5"/>
  <c r="Q44" i="5"/>
  <c r="Q45" i="5"/>
  <c r="Q47" i="5"/>
  <c r="R65" i="5"/>
  <c r="Q46" i="5"/>
  <c r="R44" i="5"/>
  <c r="R45" i="5"/>
  <c r="R47" i="5"/>
  <c r="S65" i="5"/>
  <c r="R46" i="5"/>
  <c r="S44" i="5"/>
  <c r="S45" i="5"/>
  <c r="S47" i="5"/>
  <c r="T65" i="5"/>
  <c r="S46" i="5"/>
  <c r="T44" i="5"/>
  <c r="T45" i="5"/>
  <c r="T47" i="5"/>
  <c r="U65" i="5"/>
  <c r="T46" i="5"/>
  <c r="U44" i="5"/>
  <c r="U45" i="5"/>
  <c r="U47" i="5"/>
  <c r="V65" i="5"/>
  <c r="U46" i="5"/>
  <c r="V44" i="5"/>
  <c r="V45" i="5"/>
  <c r="V47" i="5"/>
  <c r="W65" i="5"/>
  <c r="V46" i="5"/>
  <c r="W44" i="5"/>
  <c r="W45" i="5"/>
  <c r="W47" i="5"/>
  <c r="X65" i="5"/>
  <c r="W46" i="5"/>
  <c r="X44" i="5"/>
  <c r="X45" i="5"/>
  <c r="X47" i="5"/>
  <c r="Y65" i="5"/>
  <c r="X46" i="5"/>
  <c r="Y44" i="5"/>
  <c r="Y45" i="5"/>
  <c r="Y47" i="5"/>
  <c r="Z65" i="5"/>
  <c r="Y46" i="5"/>
  <c r="Z44" i="5"/>
  <c r="Z45" i="5"/>
  <c r="Z47" i="5"/>
  <c r="AA65" i="5"/>
  <c r="Z46" i="5"/>
  <c r="AA44" i="5"/>
  <c r="AA45" i="5"/>
  <c r="AA47" i="5"/>
  <c r="AB65" i="5"/>
  <c r="AA46" i="5"/>
  <c r="AB44" i="5"/>
  <c r="AB45" i="5"/>
  <c r="AB47" i="5"/>
  <c r="AC65" i="5"/>
  <c r="AB46" i="5"/>
  <c r="AC44" i="5"/>
  <c r="AC45" i="5"/>
  <c r="AC47" i="5"/>
  <c r="AD65" i="5"/>
  <c r="AC46" i="5"/>
  <c r="AD44" i="5"/>
  <c r="AD45" i="5"/>
  <c r="AD47" i="5"/>
  <c r="AE65" i="5"/>
  <c r="AD46" i="5"/>
  <c r="AE44" i="5"/>
  <c r="AE45" i="5"/>
  <c r="AE47" i="5"/>
  <c r="AF65" i="5"/>
  <c r="AE46" i="5"/>
  <c r="AF44" i="5"/>
  <c r="AF45" i="5"/>
  <c r="AF47" i="5"/>
  <c r="AG65" i="5"/>
  <c r="AF46" i="5"/>
  <c r="AG44" i="5"/>
  <c r="AG45" i="5"/>
  <c r="AG47" i="5"/>
  <c r="AH65" i="5"/>
  <c r="AG46" i="5"/>
  <c r="AH44" i="5"/>
  <c r="AH45" i="5"/>
  <c r="AH47" i="5"/>
  <c r="AI65" i="5"/>
  <c r="AH46" i="5"/>
  <c r="AI44" i="5"/>
  <c r="AI45" i="5"/>
  <c r="AI47" i="5"/>
  <c r="AJ65" i="5"/>
  <c r="AI46" i="5"/>
  <c r="AJ44" i="5"/>
  <c r="AJ45" i="5"/>
  <c r="AJ47" i="5"/>
  <c r="AK65" i="5"/>
  <c r="AJ46" i="5"/>
  <c r="AK44" i="5"/>
  <c r="AK45" i="5"/>
  <c r="AK47" i="5"/>
  <c r="AL65" i="5"/>
  <c r="AK46" i="5"/>
  <c r="AL44" i="5"/>
  <c r="AL45" i="5"/>
  <c r="AL47" i="5"/>
  <c r="AM65" i="5"/>
  <c r="AL46" i="5"/>
  <c r="AM44" i="5"/>
  <c r="AM45" i="5"/>
  <c r="AM47" i="5"/>
  <c r="AN65" i="5"/>
  <c r="AM46" i="5"/>
  <c r="AN44" i="5"/>
  <c r="AN45" i="5"/>
  <c r="AN47" i="5"/>
  <c r="AO65" i="5"/>
  <c r="AN46" i="5"/>
  <c r="AO44" i="5"/>
  <c r="AO45" i="5"/>
  <c r="AO47" i="5"/>
  <c r="AP65" i="5"/>
  <c r="AO46" i="5"/>
  <c r="AP44" i="5"/>
  <c r="AP45" i="5"/>
  <c r="AP47" i="5"/>
  <c r="AQ65" i="5"/>
  <c r="AP46" i="5"/>
  <c r="AQ44" i="5"/>
  <c r="AQ45" i="5"/>
  <c r="AQ47" i="5"/>
  <c r="AR65" i="5"/>
  <c r="AQ46" i="5"/>
  <c r="AR44" i="5"/>
  <c r="AR45" i="5"/>
  <c r="AR47" i="5"/>
  <c r="AS65" i="5"/>
  <c r="AR46" i="5"/>
  <c r="AS44" i="5"/>
  <c r="AS45" i="5"/>
  <c r="AS47" i="5"/>
  <c r="AT65" i="5"/>
  <c r="AS46" i="5"/>
  <c r="AT44" i="5"/>
  <c r="AT45" i="5"/>
  <c r="AT47" i="5"/>
  <c r="AU65" i="5"/>
  <c r="AT46" i="5"/>
  <c r="AU44" i="5"/>
  <c r="AU45" i="5"/>
  <c r="AU47" i="5"/>
  <c r="AV65" i="5"/>
  <c r="AU46" i="5"/>
  <c r="AV44" i="5"/>
  <c r="AV45" i="5"/>
  <c r="AV47" i="5"/>
  <c r="AW65" i="5"/>
  <c r="AV46" i="5"/>
  <c r="AW44" i="5"/>
  <c r="AW45" i="5"/>
  <c r="AW47" i="5"/>
  <c r="AX65" i="5"/>
  <c r="AW46" i="5"/>
  <c r="AX44" i="5"/>
  <c r="AX45" i="5"/>
  <c r="AX47" i="5"/>
  <c r="AY65" i="5"/>
  <c r="AX46" i="5"/>
  <c r="AY44" i="5"/>
  <c r="AY45" i="5"/>
  <c r="AY47" i="5"/>
  <c r="AZ65" i="5"/>
  <c r="AY46" i="5"/>
  <c r="AZ44" i="5"/>
  <c r="AZ45" i="5"/>
  <c r="AZ47" i="5"/>
  <c r="BA65" i="5"/>
  <c r="AZ46" i="5"/>
  <c r="BA44" i="5"/>
  <c r="BA45" i="5"/>
  <c r="BA47" i="5"/>
  <c r="BB65" i="5"/>
  <c r="BA46" i="5"/>
  <c r="BB44" i="5"/>
  <c r="BB45" i="5"/>
  <c r="BB47" i="5"/>
  <c r="BC65" i="5"/>
  <c r="BB46" i="5"/>
  <c r="BC44" i="5"/>
  <c r="BC45" i="5"/>
  <c r="BC47" i="5"/>
  <c r="BD65" i="5"/>
  <c r="BC46" i="5"/>
  <c r="BD44" i="5"/>
  <c r="BD45" i="5"/>
  <c r="BD47" i="5"/>
  <c r="BE65" i="5"/>
  <c r="BD46" i="5"/>
  <c r="BE44" i="5"/>
  <c r="BE45" i="5"/>
  <c r="BE47" i="5"/>
  <c r="BF65" i="5"/>
  <c r="BE46" i="5"/>
  <c r="BF44" i="5"/>
  <c r="BF45" i="5"/>
  <c r="BF47" i="5"/>
  <c r="BG65" i="5"/>
  <c r="BF46" i="5"/>
  <c r="BG44" i="5"/>
  <c r="BG45" i="5"/>
  <c r="BG47" i="5"/>
  <c r="BH65" i="5"/>
  <c r="BG46" i="5"/>
  <c r="BH44" i="5"/>
  <c r="BH45" i="5"/>
  <c r="BH47" i="5"/>
  <c r="BI65" i="5"/>
  <c r="BH46" i="5"/>
  <c r="BI44" i="5"/>
  <c r="BI45" i="5"/>
  <c r="BI47" i="5"/>
  <c r="BJ65" i="5"/>
  <c r="BI46" i="5"/>
  <c r="BJ44" i="5"/>
  <c r="BJ45" i="5"/>
  <c r="BJ47" i="5"/>
  <c r="BK65" i="5"/>
  <c r="BJ46" i="5"/>
  <c r="BK44" i="5"/>
  <c r="BK45" i="5"/>
  <c r="BK47" i="5"/>
  <c r="BL65" i="5"/>
  <c r="BK46" i="5"/>
  <c r="BL44" i="5"/>
  <c r="BL45" i="5"/>
  <c r="BL47" i="5"/>
  <c r="BM65" i="5"/>
  <c r="N65" i="5"/>
  <c r="BL46" i="5"/>
  <c r="BM44" i="5"/>
  <c r="BM45" i="5"/>
  <c r="BM46" i="5"/>
  <c r="BM47" i="5"/>
  <c r="O52" i="5"/>
  <c r="O63" i="5"/>
  <c r="P52" i="5"/>
  <c r="P63" i="5"/>
  <c r="Q52" i="5"/>
  <c r="Q63" i="5"/>
  <c r="R52" i="5"/>
  <c r="R63" i="5"/>
  <c r="S52" i="5"/>
  <c r="S63" i="5"/>
  <c r="T52" i="5"/>
  <c r="T63" i="5"/>
  <c r="U52" i="5"/>
  <c r="U63" i="5"/>
  <c r="V52" i="5"/>
  <c r="V63" i="5"/>
  <c r="W52" i="5"/>
  <c r="W63" i="5"/>
  <c r="X52" i="5"/>
  <c r="X63" i="5"/>
  <c r="Y52" i="5"/>
  <c r="Y63" i="5"/>
  <c r="Z52" i="5"/>
  <c r="Z63" i="5"/>
  <c r="AA52" i="5"/>
  <c r="AA63" i="5"/>
  <c r="AB52" i="5"/>
  <c r="AB63" i="5"/>
  <c r="AC52" i="5"/>
  <c r="AC63" i="5"/>
  <c r="AD52" i="5"/>
  <c r="AD63" i="5"/>
  <c r="AE52" i="5"/>
  <c r="AE63" i="5"/>
  <c r="AF52" i="5"/>
  <c r="AF63" i="5"/>
  <c r="AG52" i="5"/>
  <c r="AG63" i="5"/>
  <c r="AH52" i="5"/>
  <c r="AH63" i="5"/>
  <c r="AI52" i="5"/>
  <c r="AI63" i="5"/>
  <c r="AJ52" i="5"/>
  <c r="AJ63" i="5"/>
  <c r="AK52" i="5"/>
  <c r="AK63" i="5"/>
  <c r="AL52" i="5"/>
  <c r="AL63" i="5"/>
  <c r="AM52" i="5"/>
  <c r="AM63" i="5"/>
  <c r="AN52" i="5"/>
  <c r="AN63" i="5"/>
  <c r="AO52" i="5"/>
  <c r="AO63" i="5"/>
  <c r="AP52" i="5"/>
  <c r="AP63" i="5"/>
  <c r="AQ52" i="5"/>
  <c r="AQ63" i="5"/>
  <c r="AR52" i="5"/>
  <c r="AR63" i="5"/>
  <c r="AS52" i="5"/>
  <c r="AS63" i="5"/>
  <c r="AT52" i="5"/>
  <c r="AT63" i="5"/>
  <c r="AU52" i="5"/>
  <c r="AU63" i="5"/>
  <c r="AV52" i="5"/>
  <c r="AV63" i="5"/>
  <c r="AW52" i="5"/>
  <c r="AW63" i="5"/>
  <c r="AX52" i="5"/>
  <c r="AX63" i="5"/>
  <c r="AY52" i="5"/>
  <c r="AY63" i="5"/>
  <c r="AZ52" i="5"/>
  <c r="AZ63" i="5"/>
  <c r="BA52" i="5"/>
  <c r="BA63" i="5"/>
  <c r="BB52" i="5"/>
  <c r="BB63" i="5"/>
  <c r="BC52" i="5"/>
  <c r="BC63" i="5"/>
  <c r="BD52" i="5"/>
  <c r="BD63" i="5"/>
  <c r="BE52" i="5"/>
  <c r="BE63" i="5"/>
  <c r="BF52" i="5"/>
  <c r="BF63" i="5"/>
  <c r="BG52" i="5"/>
  <c r="BG63" i="5"/>
  <c r="BH52" i="5"/>
  <c r="BH63" i="5"/>
  <c r="BI52" i="5"/>
  <c r="BI63" i="5"/>
  <c r="BJ52" i="5"/>
  <c r="BJ63" i="5"/>
  <c r="BK52" i="5"/>
  <c r="BK63" i="5"/>
  <c r="BL52" i="5"/>
  <c r="BL63" i="5"/>
  <c r="BM52" i="5"/>
  <c r="BM63" i="5"/>
  <c r="N63" i="5"/>
  <c r="O20" i="5"/>
  <c r="O25" i="5"/>
  <c r="O30" i="5"/>
  <c r="O35" i="5"/>
  <c r="P20" i="5"/>
  <c r="P25" i="5"/>
  <c r="P30" i="5"/>
  <c r="P35" i="5"/>
  <c r="Q20" i="5"/>
  <c r="Q25" i="5"/>
  <c r="Q30" i="5"/>
  <c r="Q35" i="5"/>
  <c r="R20" i="5"/>
  <c r="R25" i="5"/>
  <c r="R30" i="5"/>
  <c r="R35" i="5"/>
  <c r="S20" i="5"/>
  <c r="S25" i="5"/>
  <c r="S30" i="5"/>
  <c r="S35" i="5"/>
  <c r="T20" i="5"/>
  <c r="T25" i="5"/>
  <c r="T30" i="5"/>
  <c r="T35" i="5"/>
  <c r="U20" i="5"/>
  <c r="U25" i="5"/>
  <c r="U30" i="5"/>
  <c r="U35" i="5"/>
  <c r="V20" i="5"/>
  <c r="V25" i="5"/>
  <c r="V30" i="5"/>
  <c r="V35" i="5"/>
  <c r="W20" i="5"/>
  <c r="W25" i="5"/>
  <c r="W30" i="5"/>
  <c r="W35" i="5"/>
  <c r="X20" i="5"/>
  <c r="X25" i="5"/>
  <c r="X30" i="5"/>
  <c r="X35" i="5"/>
  <c r="Y20" i="5"/>
  <c r="Y25" i="5"/>
  <c r="Y30" i="5"/>
  <c r="Y35" i="5"/>
  <c r="Z20" i="5"/>
  <c r="Z25" i="5"/>
  <c r="Z30" i="5"/>
  <c r="Z35" i="5"/>
  <c r="AA20" i="5"/>
  <c r="AA25" i="5"/>
  <c r="AA30" i="5"/>
  <c r="AA35" i="5"/>
  <c r="AB20" i="5"/>
  <c r="AB25" i="5"/>
  <c r="AB30" i="5"/>
  <c r="AB35" i="5"/>
  <c r="AC20" i="5"/>
  <c r="AC25" i="5"/>
  <c r="AC30" i="5"/>
  <c r="AC35" i="5"/>
  <c r="AD20" i="5"/>
  <c r="AD25" i="5"/>
  <c r="AD30" i="5"/>
  <c r="AD35" i="5"/>
  <c r="AE20" i="5"/>
  <c r="AE25" i="5"/>
  <c r="AE30" i="5"/>
  <c r="AE35" i="5"/>
  <c r="AF20" i="5"/>
  <c r="AF25" i="5"/>
  <c r="AF30" i="5"/>
  <c r="AF35" i="5"/>
  <c r="AG20" i="5"/>
  <c r="AG25" i="5"/>
  <c r="AG30" i="5"/>
  <c r="AG35" i="5"/>
  <c r="AH20" i="5"/>
  <c r="AH25" i="5"/>
  <c r="AH30" i="5"/>
  <c r="AH35" i="5"/>
  <c r="AI20" i="5"/>
  <c r="AI25" i="5"/>
  <c r="AI30" i="5"/>
  <c r="AI35" i="5"/>
  <c r="AJ20" i="5"/>
  <c r="AJ25" i="5"/>
  <c r="AJ30" i="5"/>
  <c r="AJ35" i="5"/>
  <c r="AK20" i="5"/>
  <c r="AK25" i="5"/>
  <c r="AK30" i="5"/>
  <c r="AK35" i="5"/>
  <c r="AL20" i="5"/>
  <c r="AL25" i="5"/>
  <c r="AL30" i="5"/>
  <c r="AL35" i="5"/>
  <c r="AM20" i="5"/>
  <c r="AM25" i="5"/>
  <c r="AM30" i="5"/>
  <c r="AM35" i="5"/>
  <c r="AN20" i="5"/>
  <c r="AN25" i="5"/>
  <c r="AN30" i="5"/>
  <c r="AN35" i="5"/>
  <c r="AO20" i="5"/>
  <c r="AO25" i="5"/>
  <c r="AO30" i="5"/>
  <c r="AO35" i="5"/>
  <c r="AP20" i="5"/>
  <c r="AP25" i="5"/>
  <c r="AP30" i="5"/>
  <c r="AP35" i="5"/>
  <c r="AQ20" i="5"/>
  <c r="AQ25" i="5"/>
  <c r="AQ30" i="5"/>
  <c r="AQ35" i="5"/>
  <c r="AR20" i="5"/>
  <c r="AR25" i="5"/>
  <c r="AR30" i="5"/>
  <c r="AR35" i="5"/>
  <c r="AS20" i="5"/>
  <c r="AS25" i="5"/>
  <c r="AS30" i="5"/>
  <c r="AS35" i="5"/>
  <c r="AT20" i="5"/>
  <c r="AT25" i="5"/>
  <c r="AT30" i="5"/>
  <c r="AT35" i="5"/>
  <c r="AU20" i="5"/>
  <c r="AU25" i="5"/>
  <c r="AU30" i="5"/>
  <c r="AU35" i="5"/>
  <c r="AV20" i="5"/>
  <c r="AV25" i="5"/>
  <c r="AV30" i="5"/>
  <c r="AV35" i="5"/>
  <c r="AW20" i="5"/>
  <c r="AW25" i="5"/>
  <c r="AW30" i="5"/>
  <c r="AW35" i="5"/>
  <c r="AX20" i="5"/>
  <c r="AX25" i="5"/>
  <c r="AX30" i="5"/>
  <c r="AX35" i="5"/>
  <c r="AY20" i="5"/>
  <c r="AY25" i="5"/>
  <c r="AY30" i="5"/>
  <c r="AY35" i="5"/>
  <c r="AZ20" i="5"/>
  <c r="AZ25" i="5"/>
  <c r="AZ30" i="5"/>
  <c r="AZ35" i="5"/>
  <c r="BA20" i="5"/>
  <c r="BA25" i="5"/>
  <c r="BA30" i="5"/>
  <c r="BA35" i="5"/>
  <c r="BB20" i="5"/>
  <c r="BB25" i="5"/>
  <c r="BB30" i="5"/>
  <c r="BB35" i="5"/>
  <c r="BC20" i="5"/>
  <c r="BC25" i="5"/>
  <c r="BC30" i="5"/>
  <c r="BC35" i="5"/>
  <c r="BD20" i="5"/>
  <c r="BD25" i="5"/>
  <c r="BD30" i="5"/>
  <c r="BD35" i="5"/>
  <c r="BE20" i="5"/>
  <c r="BE25" i="5"/>
  <c r="BE30" i="5"/>
  <c r="BE35" i="5"/>
  <c r="BF20" i="5"/>
  <c r="BF25" i="5"/>
  <c r="BF30" i="5"/>
  <c r="BF35" i="5"/>
  <c r="BG20" i="5"/>
  <c r="BG25" i="5"/>
  <c r="BG30" i="5"/>
  <c r="BG35" i="5"/>
  <c r="BH20" i="5"/>
  <c r="BH25" i="5"/>
  <c r="BH30" i="5"/>
  <c r="BH35" i="5"/>
  <c r="BI20" i="5"/>
  <c r="BI25" i="5"/>
  <c r="BI30" i="5"/>
  <c r="BI35" i="5"/>
  <c r="BJ20" i="5"/>
  <c r="BJ25" i="5"/>
  <c r="BJ30" i="5"/>
  <c r="BJ35" i="5"/>
  <c r="BK20" i="5"/>
  <c r="BK25" i="5"/>
  <c r="BK30" i="5"/>
  <c r="BK35" i="5"/>
  <c r="BL20" i="5"/>
  <c r="BL25" i="5"/>
  <c r="BL30" i="5"/>
  <c r="BL35" i="5"/>
  <c r="BM20" i="5"/>
  <c r="BM25" i="5"/>
  <c r="BM30" i="5"/>
  <c r="BM35" i="5"/>
  <c r="O21" i="5"/>
  <c r="O26" i="5"/>
  <c r="O31" i="5"/>
  <c r="O36" i="5"/>
  <c r="P21" i="5"/>
  <c r="P26" i="5"/>
  <c r="P31" i="5"/>
  <c r="P36" i="5"/>
  <c r="Q21" i="5"/>
  <c r="Q26" i="5"/>
  <c r="Q31" i="5"/>
  <c r="Q36" i="5"/>
  <c r="R21" i="5"/>
  <c r="R26" i="5"/>
  <c r="R31" i="5"/>
  <c r="R36" i="5"/>
  <c r="S21" i="5"/>
  <c r="S26" i="5"/>
  <c r="S31" i="5"/>
  <c r="S36" i="5"/>
  <c r="T21" i="5"/>
  <c r="T26" i="5"/>
  <c r="T31" i="5"/>
  <c r="T36" i="5"/>
  <c r="U21" i="5"/>
  <c r="U26" i="5"/>
  <c r="U31" i="5"/>
  <c r="U36" i="5"/>
  <c r="V21" i="5"/>
  <c r="V26" i="5"/>
  <c r="V31" i="5"/>
  <c r="V36" i="5"/>
  <c r="W21" i="5"/>
  <c r="W26" i="5"/>
  <c r="W31" i="5"/>
  <c r="W36" i="5"/>
  <c r="X21" i="5"/>
  <c r="X26" i="5"/>
  <c r="X31" i="5"/>
  <c r="X36" i="5"/>
  <c r="Y21" i="5"/>
  <c r="Y26" i="5"/>
  <c r="Y31" i="5"/>
  <c r="Y36" i="5"/>
  <c r="Z21" i="5"/>
  <c r="Z26" i="5"/>
  <c r="Z31" i="5"/>
  <c r="Z36" i="5"/>
  <c r="AA21" i="5"/>
  <c r="AA26" i="5"/>
  <c r="AA31" i="5"/>
  <c r="AA36" i="5"/>
  <c r="AB21" i="5"/>
  <c r="AB26" i="5"/>
  <c r="AB31" i="5"/>
  <c r="AB36" i="5"/>
  <c r="AC21" i="5"/>
  <c r="AC26" i="5"/>
  <c r="AC31" i="5"/>
  <c r="AC36" i="5"/>
  <c r="AD21" i="5"/>
  <c r="AD26" i="5"/>
  <c r="AD31" i="5"/>
  <c r="AD36" i="5"/>
  <c r="AE21" i="5"/>
  <c r="AE26" i="5"/>
  <c r="AE31" i="5"/>
  <c r="AE36" i="5"/>
  <c r="AF21" i="5"/>
  <c r="AF26" i="5"/>
  <c r="AF31" i="5"/>
  <c r="AF36" i="5"/>
  <c r="AG21" i="5"/>
  <c r="AG26" i="5"/>
  <c r="AG31" i="5"/>
  <c r="AG36" i="5"/>
  <c r="AH21" i="5"/>
  <c r="AH26" i="5"/>
  <c r="AH31" i="5"/>
  <c r="AH36" i="5"/>
  <c r="AI21" i="5"/>
  <c r="AI26" i="5"/>
  <c r="AI31" i="5"/>
  <c r="AI36" i="5"/>
  <c r="AJ21" i="5"/>
  <c r="AJ26" i="5"/>
  <c r="AJ31" i="5"/>
  <c r="AJ36" i="5"/>
  <c r="AK21" i="5"/>
  <c r="AK26" i="5"/>
  <c r="AK31" i="5"/>
  <c r="AK36" i="5"/>
  <c r="AL21" i="5"/>
  <c r="AL26" i="5"/>
  <c r="AL31" i="5"/>
  <c r="AL36" i="5"/>
  <c r="AM21" i="5"/>
  <c r="AM26" i="5"/>
  <c r="AM31" i="5"/>
  <c r="AM36" i="5"/>
  <c r="AN21" i="5"/>
  <c r="AN26" i="5"/>
  <c r="AN31" i="5"/>
  <c r="AN36" i="5"/>
  <c r="AO21" i="5"/>
  <c r="AO26" i="5"/>
  <c r="AO31" i="5"/>
  <c r="AO36" i="5"/>
  <c r="AP21" i="5"/>
  <c r="AP26" i="5"/>
  <c r="AP31" i="5"/>
  <c r="AP36" i="5"/>
  <c r="AQ21" i="5"/>
  <c r="AQ26" i="5"/>
  <c r="AQ31" i="5"/>
  <c r="AQ36" i="5"/>
  <c r="AR21" i="5"/>
  <c r="AR26" i="5"/>
  <c r="AR31" i="5"/>
  <c r="AR36" i="5"/>
  <c r="AS21" i="5"/>
  <c r="AS26" i="5"/>
  <c r="AS31" i="5"/>
  <c r="AS36" i="5"/>
  <c r="AT21" i="5"/>
  <c r="AT26" i="5"/>
  <c r="AT31" i="5"/>
  <c r="AT36" i="5"/>
  <c r="AU21" i="5"/>
  <c r="AU26" i="5"/>
  <c r="AU31" i="5"/>
  <c r="AU36" i="5"/>
  <c r="AV21" i="5"/>
  <c r="AV26" i="5"/>
  <c r="AV31" i="5"/>
  <c r="AV36" i="5"/>
  <c r="AW21" i="5"/>
  <c r="AW26" i="5"/>
  <c r="AW31" i="5"/>
  <c r="AW36" i="5"/>
  <c r="AX21" i="5"/>
  <c r="AX26" i="5"/>
  <c r="AX31" i="5"/>
  <c r="AX36" i="5"/>
  <c r="AY21" i="5"/>
  <c r="AY26" i="5"/>
  <c r="AY31" i="5"/>
  <c r="AY36" i="5"/>
  <c r="AZ21" i="5"/>
  <c r="AZ26" i="5"/>
  <c r="AZ31" i="5"/>
  <c r="AZ36" i="5"/>
  <c r="BA21" i="5"/>
  <c r="BA26" i="5"/>
  <c r="BA31" i="5"/>
  <c r="BA36" i="5"/>
  <c r="BB21" i="5"/>
  <c r="BB26" i="5"/>
  <c r="BB31" i="5"/>
  <c r="BB36" i="5"/>
  <c r="BC21" i="5"/>
  <c r="BC26" i="5"/>
  <c r="BC31" i="5"/>
  <c r="BC36" i="5"/>
  <c r="BD21" i="5"/>
  <c r="BD26" i="5"/>
  <c r="BD31" i="5"/>
  <c r="BD36" i="5"/>
  <c r="BE21" i="5"/>
  <c r="BE26" i="5"/>
  <c r="BE31" i="5"/>
  <c r="BE36" i="5"/>
  <c r="BF21" i="5"/>
  <c r="BF26" i="5"/>
  <c r="BF31" i="5"/>
  <c r="BF36" i="5"/>
  <c r="BG21" i="5"/>
  <c r="BG26" i="5"/>
  <c r="BG31" i="5"/>
  <c r="BG36" i="5"/>
  <c r="BH21" i="5"/>
  <c r="BH26" i="5"/>
  <c r="BH31" i="5"/>
  <c r="BH36" i="5"/>
  <c r="BI21" i="5"/>
  <c r="BI26" i="5"/>
  <c r="BI31" i="5"/>
  <c r="BI36" i="5"/>
  <c r="BJ21" i="5"/>
  <c r="BJ26" i="5"/>
  <c r="BJ31" i="5"/>
  <c r="BJ36" i="5"/>
  <c r="BK21" i="5"/>
  <c r="BK26" i="5"/>
  <c r="BK31" i="5"/>
  <c r="BK36" i="5"/>
  <c r="BL21" i="5"/>
  <c r="BL26" i="5"/>
  <c r="BL31" i="5"/>
  <c r="BL36" i="5"/>
  <c r="BM21" i="5"/>
  <c r="BM26" i="5"/>
  <c r="BM31" i="5"/>
  <c r="BM36" i="5"/>
  <c r="N20" i="5"/>
  <c r="N25" i="5"/>
  <c r="N30" i="5"/>
  <c r="N35" i="5"/>
  <c r="N21" i="5"/>
  <c r="N26" i="5"/>
  <c r="N31" i="5"/>
  <c r="N36" i="5"/>
  <c r="A11" i="12"/>
  <c r="M7" i="12"/>
  <c r="N6" i="12"/>
  <c r="A39" i="12"/>
  <c r="A73" i="12"/>
  <c r="N7" i="12"/>
  <c r="O6" i="12"/>
  <c r="A11" i="5"/>
  <c r="O7" i="12"/>
  <c r="P6" i="12"/>
  <c r="P7" i="12"/>
  <c r="Q6" i="12"/>
  <c r="Q7" i="12"/>
  <c r="R6" i="12"/>
  <c r="M6" i="5"/>
  <c r="R7" i="12"/>
  <c r="S6" i="12"/>
  <c r="S7" i="12"/>
  <c r="T6" i="12"/>
  <c r="N6" i="5"/>
  <c r="T7" i="12"/>
  <c r="U6" i="12"/>
  <c r="O6" i="5"/>
  <c r="U7" i="12"/>
  <c r="V6" i="12"/>
  <c r="P6" i="5"/>
  <c r="V7" i="12"/>
  <c r="W6" i="12"/>
  <c r="W7" i="12"/>
  <c r="X6" i="12"/>
  <c r="Q6" i="5"/>
  <c r="X7" i="12"/>
  <c r="Y6" i="12"/>
  <c r="Y7" i="12"/>
  <c r="Z6" i="12"/>
  <c r="R6" i="5"/>
  <c r="Z7" i="12"/>
  <c r="AA6" i="12"/>
  <c r="AA7" i="12"/>
  <c r="AB6" i="12"/>
  <c r="S6" i="5"/>
  <c r="AB7" i="12"/>
  <c r="AC6" i="12"/>
  <c r="AC7" i="12"/>
  <c r="AD6" i="12"/>
  <c r="T6" i="5"/>
  <c r="AD7" i="12"/>
  <c r="AE6" i="12"/>
  <c r="AE7" i="12"/>
  <c r="AF6" i="12"/>
  <c r="U6" i="5"/>
  <c r="AF7" i="12"/>
  <c r="AG6" i="12"/>
  <c r="AG7" i="12"/>
  <c r="AH6" i="12"/>
  <c r="V6" i="5"/>
  <c r="AH7" i="12"/>
  <c r="AI6" i="12"/>
  <c r="AI7" i="12"/>
  <c r="AJ6" i="12"/>
  <c r="W6" i="5"/>
  <c r="AJ7" i="12"/>
  <c r="AK6" i="12"/>
  <c r="AK7" i="12"/>
  <c r="AL6" i="12"/>
  <c r="X6" i="5"/>
  <c r="AL7" i="12"/>
  <c r="AM6" i="12"/>
  <c r="AM7" i="12"/>
  <c r="AN6" i="12"/>
  <c r="Y6" i="5"/>
  <c r="AN7" i="12"/>
  <c r="AO6" i="12"/>
  <c r="AO7" i="12"/>
  <c r="AP6" i="12"/>
  <c r="Z6" i="5"/>
  <c r="AP7" i="12"/>
  <c r="AQ6" i="12"/>
  <c r="AQ7" i="12"/>
  <c r="AR6" i="12"/>
  <c r="AA6" i="5"/>
  <c r="AR7" i="12"/>
  <c r="AS6" i="12"/>
  <c r="AS7" i="12"/>
  <c r="AT6" i="12"/>
  <c r="AB6" i="5"/>
  <c r="AT7" i="12"/>
  <c r="AU6" i="12"/>
  <c r="AU7" i="12"/>
  <c r="AV6" i="12"/>
  <c r="AC6" i="5"/>
  <c r="AV7" i="12"/>
  <c r="AW6" i="12"/>
  <c r="AW7" i="12"/>
  <c r="AX6" i="12"/>
  <c r="AD6" i="5"/>
  <c r="AX7" i="12"/>
  <c r="AX6" i="5"/>
  <c r="AY6" i="12"/>
  <c r="AE6" i="5"/>
  <c r="AY7" i="12"/>
  <c r="AY6" i="5"/>
  <c r="AZ6" i="12"/>
  <c r="AF6" i="5"/>
  <c r="AZ7" i="12"/>
  <c r="AZ6" i="5"/>
  <c r="BA6" i="12"/>
  <c r="AG6" i="5"/>
  <c r="BA7" i="12"/>
  <c r="BA6" i="5"/>
  <c r="BB6" i="12"/>
  <c r="AH6" i="5"/>
  <c r="BB7" i="12"/>
  <c r="BB6" i="5"/>
  <c r="BC6" i="12"/>
  <c r="AI6" i="5"/>
  <c r="BC7" i="12"/>
  <c r="BC6" i="5"/>
  <c r="BD6" i="12"/>
  <c r="AJ6" i="5"/>
  <c r="BD7" i="12"/>
  <c r="BD6" i="5"/>
  <c r="BE6" i="12"/>
  <c r="AK6" i="5"/>
  <c r="BE7" i="12"/>
  <c r="BE6" i="5"/>
  <c r="BF6" i="12"/>
  <c r="AL6" i="5"/>
  <c r="BF7" i="12"/>
  <c r="BF6" i="5"/>
  <c r="BG6" i="12"/>
  <c r="AM6" i="5"/>
  <c r="BG7" i="12"/>
  <c r="BG6" i="5"/>
  <c r="BH6" i="12"/>
  <c r="AN6" i="5"/>
  <c r="BH7" i="12"/>
  <c r="BH6" i="5"/>
  <c r="BI6" i="12"/>
  <c r="AO6" i="5"/>
  <c r="BI7" i="12"/>
  <c r="BI6" i="5"/>
  <c r="BJ6" i="12"/>
  <c r="AP6" i="5"/>
  <c r="BJ7" i="12"/>
  <c r="BJ6" i="5"/>
  <c r="BK6" i="12"/>
  <c r="AQ6" i="5"/>
  <c r="BK7" i="12"/>
  <c r="BK6" i="5"/>
  <c r="BL6" i="12"/>
  <c r="AR6" i="5"/>
  <c r="BL7" i="12"/>
  <c r="BL6" i="5"/>
  <c r="BM6" i="12"/>
  <c r="AS6" i="5"/>
  <c r="BM7" i="12"/>
  <c r="BM6" i="5"/>
  <c r="AT6" i="5"/>
  <c r="AU6" i="5"/>
  <c r="AV6" i="5"/>
  <c r="AW6" i="5"/>
</calcChain>
</file>

<file path=xl/sharedStrings.xml><?xml version="1.0" encoding="utf-8"?>
<sst xmlns="http://schemas.openxmlformats.org/spreadsheetml/2006/main" count="252" uniqueCount="104">
  <si>
    <t>Units</t>
  </si>
  <si>
    <t>Sum</t>
  </si>
  <si>
    <t>End Sheet</t>
  </si>
  <si>
    <t>[%]</t>
  </si>
  <si>
    <t>Workings</t>
  </si>
  <si>
    <t>[$]</t>
  </si>
  <si>
    <t>Period Start</t>
  </si>
  <si>
    <t>Period End</t>
  </si>
  <si>
    <t>Formats</t>
  </si>
  <si>
    <t>Formatting Legend</t>
  </si>
  <si>
    <t>User Variable Assumption (0 decimal places)</t>
  </si>
  <si>
    <t>User Variable Assumption (2 decimal places)</t>
  </si>
  <si>
    <t>User Variable Assumption (percentage)</t>
  </si>
  <si>
    <t>User Variable Assumption (date)</t>
  </si>
  <si>
    <t>Calculation (0 decimal places)</t>
  </si>
  <si>
    <t>Calculation (2 decimal places)</t>
  </si>
  <si>
    <t>Calculation (percentage)</t>
  </si>
  <si>
    <t>Calculation (date)</t>
  </si>
  <si>
    <t>Units label</t>
  </si>
  <si>
    <t>Non Variable Assumption (0 decimal places)</t>
  </si>
  <si>
    <t>Bold Label</t>
  </si>
  <si>
    <t>Label</t>
  </si>
  <si>
    <t>Top Sheet header</t>
  </si>
  <si>
    <t>Section header</t>
  </si>
  <si>
    <t>Unique formula in row</t>
  </si>
  <si>
    <t>red font</t>
  </si>
  <si>
    <t>Calculation (negative, 0 decimal places)</t>
  </si>
  <si>
    <t>Assumptions</t>
  </si>
  <si>
    <t>Cell to be populated by model author</t>
  </si>
  <si>
    <t>Calculations</t>
  </si>
  <si>
    <t>Revenues</t>
  </si>
  <si>
    <t>[month]</t>
  </si>
  <si>
    <t>Costs</t>
  </si>
  <si>
    <t>Wasteflow details</t>
  </si>
  <si>
    <t>Total wasteflow</t>
  </si>
  <si>
    <t>Waste inflow breakdown</t>
  </si>
  <si>
    <t>[tonnes]</t>
  </si>
  <si>
    <t>[tonnes per quarter]</t>
  </si>
  <si>
    <t>Third party waste breakdown</t>
  </si>
  <si>
    <t>Guaranteed waste breakdown</t>
  </si>
  <si>
    <t>Additional waste breakdown</t>
  </si>
  <si>
    <t>Recycling breakdown</t>
  </si>
  <si>
    <t>Third party gate fees (Rev 1)</t>
  </si>
  <si>
    <t>[steps per year]</t>
  </si>
  <si>
    <t>[$/tonne]</t>
  </si>
  <si>
    <t>frequency of index step per year</t>
  </si>
  <si>
    <t>[% per annum]</t>
  </si>
  <si>
    <t>Guaranteed waste gate fees (Rev 2)</t>
  </si>
  <si>
    <t>Additional waste gate fees (Rev 3)</t>
  </si>
  <si>
    <t>[quarters]</t>
  </si>
  <si>
    <t>[oz/tonne]</t>
  </si>
  <si>
    <t>Silver recycling (Rev 4)</t>
  </si>
  <si>
    <t>[$/oz]</t>
  </si>
  <si>
    <t>Copper recycling (Rev 5)</t>
  </si>
  <si>
    <t>Incinerator running costs [Cost 1]</t>
  </si>
  <si>
    <t>[$ per annum]</t>
  </si>
  <si>
    <t>payment month</t>
  </si>
  <si>
    <t>Landfill costs [Cost 3]</t>
  </si>
  <si>
    <t>Landfill penalty [Cost 4]</t>
  </si>
  <si>
    <t>[tonnes per year]</t>
  </si>
  <si>
    <t>Ozs per tonne</t>
  </si>
  <si>
    <t>Incinerator processing costs [Cost 2]</t>
  </si>
  <si>
    <t>Iron recycling (Rev 6)</t>
  </si>
  <si>
    <t>ModelOff 2017 - Round 1 - Section 4</t>
  </si>
  <si>
    <t>Recycling</t>
  </si>
  <si>
    <t>Incineration</t>
  </si>
  <si>
    <t>Landfill</t>
  </si>
  <si>
    <t>Silver (Rev 4)</t>
  </si>
  <si>
    <t>Copper (Rev 5)</t>
  </si>
  <si>
    <t>Iron (Rev 6)</t>
  </si>
  <si>
    <t>Rate</t>
  </si>
  <si>
    <t>Indexation rate</t>
  </si>
  <si>
    <t>Frequency of index step per year</t>
  </si>
  <si>
    <t>Minimum applicable tonnage</t>
  </si>
  <si>
    <t>Payment delay</t>
  </si>
  <si>
    <t>Percentage third party waste</t>
  </si>
  <si>
    <t>Guaranteed waste amount</t>
  </si>
  <si>
    <t>Threshold for cost to apply</t>
  </si>
  <si>
    <t>Payment month</t>
  </si>
  <si>
    <t>Waste flow breakdown</t>
  </si>
  <si>
    <t>Third party</t>
  </si>
  <si>
    <t>Guaranteed</t>
  </si>
  <si>
    <t>Additional</t>
  </si>
  <si>
    <t>Totals</t>
  </si>
  <si>
    <t>Rev 1</t>
  </si>
  <si>
    <t>Rev 2</t>
  </si>
  <si>
    <t>Rev 3</t>
  </si>
  <si>
    <t>Rev 4</t>
  </si>
  <si>
    <t>Rev 5</t>
  </si>
  <si>
    <t>Rev 6</t>
  </si>
  <si>
    <t>Indexation</t>
  </si>
  <si>
    <t>[#]</t>
  </si>
  <si>
    <t>New year?</t>
  </si>
  <si>
    <t>[1/0]</t>
  </si>
  <si>
    <t>Carry-forward calcs</t>
  </si>
  <si>
    <t>Overpaid guaranteed waste</t>
  </si>
  <si>
    <t>Additional waste deduction</t>
  </si>
  <si>
    <t>Balance carried forward</t>
  </si>
  <si>
    <t>Additional waste chargeable</t>
  </si>
  <si>
    <t>Cost 1</t>
  </si>
  <si>
    <t>Cost 2</t>
  </si>
  <si>
    <t>Cost 3</t>
  </si>
  <si>
    <t>Cost 4</t>
  </si>
  <si>
    <t>Landfill penalty?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</si>
</sst>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_-* #,##0_-;\-* #,##0_-;_-* &quot;-&quot;_-;_-@_-"/>
    <numFmt numFmtId="165" formatCode="_-* #,##0.00_-;\-* #,##0.00_-;_-* &quot;-&quot;??_-;_-@_-"/>
    <numFmt numFmtId="166" formatCode="_-&quot;$&quot;* #,##0_-;\-&quot;$&quot;* #,##0_-;_-&quot;$&quot;* &quot;-&quot;_-;_-@_-"/>
    <numFmt numFmtId="167" formatCode="_-&quot;$&quot;* #,##0.00_-;\-&quot;$&quot;* #,##0.00_-;_-&quot;$&quot;* &quot;-&quot;??_-;_-@_-"/>
    <numFmt numFmtId="168" formatCode="#,##0.;\-#,##0.;\-"/>
    <numFmt numFmtId="169" formatCode="#,##0_);\(#,##0\);\-"/>
    <numFmt numFmtId="170" formatCode="d\-mmm\-yy;d\-mmm\-yy;\-"/>
    <numFmt numFmtId="171" formatCode="0.00%_);\(0.00%\);\-"/>
    <numFmt numFmtId="172" formatCode="#,##0.00_);\(#,##0.00\);\-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8"/>
      <color theme="0"/>
      <name val="Arial"/>
      <family val="2"/>
    </font>
    <font>
      <sz val="10"/>
      <color theme="1"/>
      <name val="Arial"/>
      <family val="2"/>
    </font>
    <font>
      <b/>
      <sz val="12"/>
      <color theme="0"/>
      <name val="Arial"/>
      <family val="2"/>
    </font>
    <font>
      <sz val="12"/>
      <color theme="1"/>
      <name val="Arial"/>
      <family val="2"/>
    </font>
    <font>
      <b/>
      <sz val="14"/>
      <color theme="0"/>
      <name val="Arial"/>
      <family val="2"/>
    </font>
    <font>
      <sz val="10"/>
      <color rgb="FF0000FF"/>
      <name val="Arial"/>
      <family val="2"/>
    </font>
    <font>
      <u/>
      <sz val="8"/>
      <color theme="10"/>
      <name val="Arial"/>
      <family val="2"/>
    </font>
    <font>
      <b/>
      <sz val="10"/>
      <color theme="1"/>
      <name val="Arial"/>
      <family val="2"/>
    </font>
    <font>
      <sz val="10"/>
      <color theme="0" tint="-0.34998626667073579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</font>
    <font>
      <b/>
      <sz val="13"/>
      <color theme="3"/>
      <name val="Calibri"/>
      <family val="2"/>
    </font>
    <font>
      <b/>
      <sz val="11"/>
      <color theme="3"/>
      <name val="Calibri"/>
      <family val="2"/>
    </font>
    <font>
      <sz val="11"/>
      <color rgb="FF006100"/>
      <name val="Calibri"/>
      <family val="2"/>
    </font>
    <font>
      <sz val="11"/>
      <color rgb="FF9C0006"/>
      <name val="Calibri"/>
      <family val="2"/>
    </font>
    <font>
      <sz val="11"/>
      <color rgb="FF9C6500"/>
      <name val="Calibri"/>
      <family val="2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b/>
      <sz val="11"/>
      <color rgb="FFFA7D00"/>
      <name val="Calibri"/>
      <family val="2"/>
    </font>
    <font>
      <sz val="11"/>
      <color rgb="FFFA7D00"/>
      <name val="Calibri"/>
      <family val="2"/>
    </font>
    <font>
      <b/>
      <sz val="11"/>
      <color theme="0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1"/>
      <color theme="1"/>
      <name val="Calibri"/>
      <family val="2"/>
    </font>
    <font>
      <sz val="11"/>
      <color theme="0"/>
      <name val="Calibri"/>
      <family val="2"/>
    </font>
    <font>
      <b/>
      <sz val="10"/>
      <color theme="0" tint="-0.34998626667073579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-0.24994659260841701"/>
        <bgColor indexed="64"/>
      </patternFill>
    </fill>
    <fill>
      <patternFill patternType="solid">
        <fgColor rgb="FF004571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</borders>
  <cellStyleXfs count="62">
    <xf numFmtId="0" fontId="0" fillId="0" borderId="0"/>
    <xf numFmtId="0" fontId="4" fillId="36" borderId="0" applyNumberFormat="0" applyAlignment="0"/>
    <xf numFmtId="169" fontId="3" fillId="0" borderId="0" applyBorder="0"/>
    <xf numFmtId="0" fontId="7" fillId="0" borderId="0" applyNumberFormat="0" applyFill="0" applyBorder="0">
      <alignment horizontal="right"/>
    </xf>
    <xf numFmtId="0" fontId="8" fillId="0" borderId="0" applyNumberFormat="0" applyFill="0" applyBorder="0" applyAlignment="0" applyProtection="0"/>
    <xf numFmtId="169" fontId="9" fillId="0" borderId="0" applyBorder="0"/>
    <xf numFmtId="170" fontId="3" fillId="0" borderId="0" applyBorder="0"/>
    <xf numFmtId="4" fontId="9" fillId="2" borderId="1">
      <alignment horizontal="left"/>
    </xf>
    <xf numFmtId="171" fontId="7" fillId="4" borderId="11">
      <protection locked="0"/>
    </xf>
    <xf numFmtId="169" fontId="7" fillId="4" borderId="11">
      <protection locked="0"/>
    </xf>
    <xf numFmtId="169" fontId="7" fillId="0" borderId="12"/>
    <xf numFmtId="171" fontId="11" fillId="0" borderId="0" applyFill="0" applyBorder="0" applyAlignment="0"/>
    <xf numFmtId="0" fontId="10" fillId="0" borderId="0" applyNumberFormat="0" applyFill="0" applyBorder="0" applyAlignment="0"/>
    <xf numFmtId="165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7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2" applyNumberFormat="0" applyFill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7" fillId="0" borderId="0" applyNumberFormat="0" applyFill="0" applyBorder="0" applyAlignment="0" applyProtection="0"/>
    <xf numFmtId="0" fontId="18" fillId="5" borderId="0" applyNumberFormat="0" applyBorder="0" applyAlignment="0" applyProtection="0"/>
    <xf numFmtId="0" fontId="19" fillId="6" borderId="0" applyNumberFormat="0" applyBorder="0" applyAlignment="0" applyProtection="0"/>
    <xf numFmtId="0" fontId="20" fillId="7" borderId="0" applyNumberFormat="0" applyBorder="0" applyAlignment="0" applyProtection="0"/>
    <xf numFmtId="0" fontId="21" fillId="8" borderId="5" applyNumberFormat="0" applyAlignment="0" applyProtection="0"/>
    <xf numFmtId="0" fontId="22" fillId="9" borderId="6" applyNumberFormat="0" applyAlignment="0" applyProtection="0"/>
    <xf numFmtId="0" fontId="23" fillId="9" borderId="5" applyNumberFormat="0" applyAlignment="0" applyProtection="0"/>
    <xf numFmtId="0" fontId="24" fillId="0" borderId="7" applyNumberFormat="0" applyFill="0" applyAlignment="0" applyProtection="0"/>
    <xf numFmtId="0" fontId="25" fillId="10" borderId="8" applyNumberFormat="0" applyAlignment="0" applyProtection="0"/>
    <xf numFmtId="0" fontId="26" fillId="0" borderId="0" applyNumberFormat="0" applyFill="0" applyBorder="0" applyAlignment="0" applyProtection="0"/>
    <xf numFmtId="0" fontId="13" fillId="11" borderId="9" applyNumberFormat="0" applyFont="0" applyAlignment="0" applyProtection="0"/>
    <xf numFmtId="0" fontId="27" fillId="0" borderId="0" applyNumberFormat="0" applyFill="0" applyBorder="0" applyAlignment="0" applyProtection="0"/>
    <xf numFmtId="0" fontId="28" fillId="0" borderId="10" applyNumberFormat="0" applyFill="0" applyAlignment="0" applyProtection="0"/>
    <xf numFmtId="0" fontId="29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9" fillId="15" borderId="0" applyNumberFormat="0" applyBorder="0" applyAlignment="0" applyProtection="0"/>
    <xf numFmtId="0" fontId="29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9" fillId="19" borderId="0" applyNumberFormat="0" applyBorder="0" applyAlignment="0" applyProtection="0"/>
    <xf numFmtId="0" fontId="29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9" fillId="23" borderId="0" applyNumberFormat="0" applyBorder="0" applyAlignment="0" applyProtection="0"/>
    <xf numFmtId="0" fontId="29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9" fillId="27" borderId="0" applyNumberFormat="0" applyBorder="0" applyAlignment="0" applyProtection="0"/>
    <xf numFmtId="0" fontId="29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9" fillId="31" borderId="0" applyNumberFormat="0" applyBorder="0" applyAlignment="0" applyProtection="0"/>
    <xf numFmtId="0" fontId="29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29" fillId="35" borderId="0" applyNumberFormat="0" applyBorder="0" applyAlignment="0" applyProtection="0"/>
    <xf numFmtId="172" fontId="3" fillId="0" borderId="0" applyBorder="0"/>
    <xf numFmtId="172" fontId="7" fillId="4" borderId="11">
      <protection locked="0"/>
    </xf>
    <xf numFmtId="170" fontId="7" fillId="4" borderId="11"/>
  </cellStyleXfs>
  <cellXfs count="40">
    <xf numFmtId="0" fontId="0" fillId="0" borderId="0" xfId="0"/>
    <xf numFmtId="172" fontId="4" fillId="36" borderId="0" xfId="1" applyNumberFormat="1"/>
    <xf numFmtId="0" fontId="3" fillId="0" borderId="0" xfId="0" applyFont="1"/>
    <xf numFmtId="0" fontId="5" fillId="0" borderId="0" xfId="0" applyFont="1"/>
    <xf numFmtId="169" fontId="3" fillId="0" borderId="0" xfId="2"/>
    <xf numFmtId="169" fontId="7" fillId="0" borderId="0" xfId="3" applyNumberFormat="1">
      <alignment horizontal="right"/>
    </xf>
    <xf numFmtId="169" fontId="0" fillId="0" borderId="0" xfId="0" applyNumberFormat="1"/>
    <xf numFmtId="169" fontId="9" fillId="0" borderId="0" xfId="5"/>
    <xf numFmtId="170" fontId="3" fillId="0" borderId="0" xfId="6"/>
    <xf numFmtId="169" fontId="3" fillId="0" borderId="0" xfId="2" applyBorder="1"/>
    <xf numFmtId="4" fontId="9" fillId="2" borderId="1" xfId="7">
      <alignment horizontal="left"/>
    </xf>
    <xf numFmtId="0" fontId="3" fillId="0" borderId="0" xfId="0" applyFont="1" applyBorder="1"/>
    <xf numFmtId="0" fontId="10" fillId="0" borderId="0" xfId="0" applyFont="1"/>
    <xf numFmtId="0" fontId="7" fillId="0" borderId="0" xfId="3">
      <alignment horizontal="right"/>
    </xf>
    <xf numFmtId="171" fontId="7" fillId="4" borderId="11" xfId="8">
      <protection locked="0"/>
    </xf>
    <xf numFmtId="0" fontId="3" fillId="0" borderId="0" xfId="6" applyNumberFormat="1"/>
    <xf numFmtId="169" fontId="7" fillId="0" borderId="12" xfId="10"/>
    <xf numFmtId="171" fontId="11" fillId="0" borderId="0" xfId="11"/>
    <xf numFmtId="169" fontId="12" fillId="0" borderId="0" xfId="2" applyFont="1"/>
    <xf numFmtId="169" fontId="10" fillId="0" borderId="0" xfId="12" applyNumberFormat="1"/>
    <xf numFmtId="170" fontId="3" fillId="0" borderId="0" xfId="6" applyBorder="1"/>
    <xf numFmtId="0" fontId="3" fillId="0" borderId="0" xfId="6" applyNumberFormat="1" applyBorder="1"/>
    <xf numFmtId="169" fontId="7" fillId="4" borderId="11" xfId="9">
      <protection locked="0"/>
    </xf>
    <xf numFmtId="172" fontId="3" fillId="0" borderId="0" xfId="59"/>
    <xf numFmtId="172" fontId="3" fillId="0" borderId="0" xfId="59" applyBorder="1"/>
    <xf numFmtId="172" fontId="3" fillId="3" borderId="0" xfId="59" applyFill="1"/>
    <xf numFmtId="172" fontId="3" fillId="0" borderId="0" xfId="59" quotePrefix="1"/>
    <xf numFmtId="172" fontId="7" fillId="0" borderId="0" xfId="3" applyNumberFormat="1">
      <alignment horizontal="right"/>
    </xf>
    <xf numFmtId="172" fontId="7" fillId="4" borderId="11" xfId="60">
      <protection locked="0"/>
    </xf>
    <xf numFmtId="170" fontId="7" fillId="4" borderId="11" xfId="61"/>
    <xf numFmtId="170" fontId="12" fillId="0" borderId="0" xfId="6" applyFont="1"/>
    <xf numFmtId="169" fontId="9" fillId="0" borderId="0" xfId="2" applyFont="1"/>
    <xf numFmtId="0" fontId="2" fillId="37" borderId="0" xfId="1" applyFont="1" applyFill="1" applyAlignment="1"/>
    <xf numFmtId="0" fontId="4" fillId="37" borderId="0" xfId="1" applyFill="1"/>
    <xf numFmtId="0" fontId="4" fillId="37" borderId="0" xfId="1" applyFont="1" applyFill="1"/>
    <xf numFmtId="168" fontId="6" fillId="37" borderId="0" xfId="1" applyNumberFormat="1" applyFont="1" applyFill="1" applyAlignment="1">
      <alignment horizontal="left"/>
    </xf>
    <xf numFmtId="0" fontId="6" fillId="37" borderId="0" xfId="1" applyFont="1" applyFill="1"/>
    <xf numFmtId="4" fontId="9" fillId="2" borderId="1" xfId="7" applyFont="1">
      <alignment horizontal="left"/>
    </xf>
    <xf numFmtId="0" fontId="30" fillId="0" borderId="0" xfId="0" applyFont="1"/>
    <xf numFmtId="172" fontId="12" fillId="0" borderId="0" xfId="59" applyFont="1"/>
  </cellXfs>
  <cellStyles count="62">
    <cellStyle name="20% - Accent1" xfId="36" builtinId="30" hidden="1"/>
    <cellStyle name="20% - Accent2" xfId="40" builtinId="34" hidden="1"/>
    <cellStyle name="20% - Accent3" xfId="44" builtinId="38" hidden="1"/>
    <cellStyle name="20% - Accent4" xfId="48" builtinId="42" hidden="1"/>
    <cellStyle name="20% - Accent5" xfId="52" builtinId="46" hidden="1"/>
    <cellStyle name="20% - Accent6" xfId="56" builtinId="50" hidden="1"/>
    <cellStyle name="40% - Accent1" xfId="37" builtinId="31" hidden="1"/>
    <cellStyle name="40% - Accent2" xfId="41" builtinId="35" hidden="1"/>
    <cellStyle name="40% - Accent3" xfId="45" builtinId="39" hidden="1"/>
    <cellStyle name="40% - Accent4" xfId="49" builtinId="43" hidden="1"/>
    <cellStyle name="40% - Accent5" xfId="53" builtinId="47" hidden="1"/>
    <cellStyle name="40% - Accent6" xfId="57" builtinId="51" hidden="1"/>
    <cellStyle name="60% - Accent1" xfId="38" builtinId="32" hidden="1"/>
    <cellStyle name="60% - Accent2" xfId="42" builtinId="36" hidden="1"/>
    <cellStyle name="60% - Accent3" xfId="46" builtinId="40" hidden="1"/>
    <cellStyle name="60% - Accent4" xfId="50" builtinId="44" hidden="1"/>
    <cellStyle name="60% - Accent5" xfId="54" builtinId="48" hidden="1"/>
    <cellStyle name="60% - Accent6" xfId="58" builtinId="52" hidden="1"/>
    <cellStyle name="Accent1" xfId="35" builtinId="29" hidden="1"/>
    <cellStyle name="Accent2" xfId="39" builtinId="33" hidden="1"/>
    <cellStyle name="Accent3" xfId="43" builtinId="37" hidden="1"/>
    <cellStyle name="Accent4" xfId="47" builtinId="41" hidden="1"/>
    <cellStyle name="Accent5" xfId="51" builtinId="45" hidden="1"/>
    <cellStyle name="Accent6" xfId="55" builtinId="49" hidden="1"/>
    <cellStyle name="Bad" xfId="24" builtinId="27" hidden="1"/>
    <cellStyle name="Calculation" xfId="28" builtinId="22" hidden="1"/>
    <cellStyle name="Check Cell" xfId="30" builtinId="23" hidden="1"/>
    <cellStyle name="Comma" xfId="13" builtinId="3" hidden="1"/>
    <cellStyle name="Comma [0]" xfId="14" builtinId="6" hidden="1"/>
    <cellStyle name="Currency" xfId="15" builtinId="4" hidden="1"/>
    <cellStyle name="Currency [0]" xfId="16" builtinId="7" hidden="1"/>
    <cellStyle name="Explanatory Text" xfId="33" builtinId="53" hidden="1"/>
    <cellStyle name="Good" xfId="23" builtinId="26" hidden="1"/>
    <cellStyle name="Heading 1" xfId="19" builtinId="16" hidden="1"/>
    <cellStyle name="Heading 2" xfId="20" builtinId="17" hidden="1"/>
    <cellStyle name="Heading 3" xfId="21" builtinId="18" hidden="1"/>
    <cellStyle name="Heading 4" xfId="22" builtinId="19" hidden="1"/>
    <cellStyle name="Hyperlink" xfId="4" builtinId="8" hidden="1"/>
    <cellStyle name="Input" xfId="26" builtinId="20" hidden="1"/>
    <cellStyle name="Linked Cell" xfId="29" builtinId="24" hidden="1"/>
    <cellStyle name="M Section Header" xfId="7"/>
    <cellStyle name="M TopHeader" xfId="1"/>
    <cellStyle name="M Units" xfId="3"/>
    <cellStyle name="M Wkg text" xfId="12"/>
    <cellStyle name="M-A 0dp" xfId="9"/>
    <cellStyle name="M-A 2dp" xfId="60"/>
    <cellStyle name="M-A Date" xfId="61"/>
    <cellStyle name="M-A Fixed 0dp" xfId="10"/>
    <cellStyle name="M-A Pct2dp" xfId="8"/>
    <cellStyle name="M-C 0dp Num" xfId="2"/>
    <cellStyle name="M-C 2dp Num" xfId="59"/>
    <cellStyle name="M-C Bld 0dp" xfId="5"/>
    <cellStyle name="M-C Date" xfId="6"/>
    <cellStyle name="M-C Pct 2DP" xfId="11"/>
    <cellStyle name="Neutral" xfId="25" builtinId="28" hidden="1"/>
    <cellStyle name="Normal" xfId="0" builtinId="0"/>
    <cellStyle name="Note" xfId="32" builtinId="10" hidden="1"/>
    <cellStyle name="Output" xfId="27" builtinId="21" hidden="1"/>
    <cellStyle name="Percent" xfId="17" builtinId="5" hidden="1"/>
    <cellStyle name="Title" xfId="18" builtinId="15" hidden="1"/>
    <cellStyle name="Total" xfId="34" builtinId="25" hidden="1"/>
    <cellStyle name="Warning Text" xfId="31" builtinId="11" hidden="1"/>
  </cellStyles>
  <dxfs count="0"/>
  <tableStyles count="0" defaultTableStyle="TableStyleMedium2" defaultPivotStyle="PivotStyleLight16"/>
  <colors>
    <mruColors>
      <color rgb="FF0C3E72"/>
      <color rgb="FF0000FF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29884</xdr:colOff>
      <xdr:row>0</xdr:row>
      <xdr:rowOff>44823</xdr:rowOff>
    </xdr:from>
    <xdr:to>
      <xdr:col>8</xdr:col>
      <xdr:colOff>729033</xdr:colOff>
      <xdr:row>2</xdr:row>
      <xdr:rowOff>209177</xdr:rowOff>
    </xdr:to>
    <xdr:pic>
      <xdr:nvPicPr>
        <xdr:cNvPr id="4" name="Picture 3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55" t="31897" r="29826" b="6435"/>
        <a:stretch/>
      </xdr:blipFill>
      <xdr:spPr bwMode="auto">
        <a:xfrm>
          <a:off x="5289178" y="44823"/>
          <a:ext cx="2761031" cy="687295"/>
        </a:xfrm>
        <a:prstGeom prst="rect">
          <a:avLst/>
        </a:prstGeom>
        <a:solidFill>
          <a:schemeClr val="accent1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14943</xdr:colOff>
      <xdr:row>0</xdr:row>
      <xdr:rowOff>59765</xdr:rowOff>
    </xdr:from>
    <xdr:to>
      <xdr:col>8</xdr:col>
      <xdr:colOff>714092</xdr:colOff>
      <xdr:row>3</xdr:row>
      <xdr:rowOff>1</xdr:rowOff>
    </xdr:to>
    <xdr:pic>
      <xdr:nvPicPr>
        <xdr:cNvPr id="5" name="Picture 4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55" t="31897" r="29826" b="6435"/>
        <a:stretch/>
      </xdr:blipFill>
      <xdr:spPr bwMode="auto">
        <a:xfrm>
          <a:off x="5274237" y="59765"/>
          <a:ext cx="2761031" cy="687295"/>
        </a:xfrm>
        <a:prstGeom prst="rect">
          <a:avLst/>
        </a:prstGeom>
        <a:solidFill>
          <a:schemeClr val="accent1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14939</xdr:colOff>
      <xdr:row>0</xdr:row>
      <xdr:rowOff>44824</xdr:rowOff>
    </xdr:from>
    <xdr:to>
      <xdr:col>8</xdr:col>
      <xdr:colOff>714088</xdr:colOff>
      <xdr:row>2</xdr:row>
      <xdr:rowOff>209178</xdr:rowOff>
    </xdr:to>
    <xdr:pic>
      <xdr:nvPicPr>
        <xdr:cNvPr id="4" name="Picture 3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55" t="31897" r="29826" b="6435"/>
        <a:stretch/>
      </xdr:blipFill>
      <xdr:spPr bwMode="auto">
        <a:xfrm>
          <a:off x="5274233" y="44824"/>
          <a:ext cx="2761031" cy="687295"/>
        </a:xfrm>
        <a:prstGeom prst="rect">
          <a:avLst/>
        </a:prstGeom>
        <a:solidFill>
          <a:schemeClr val="accent1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0070C0"/>
    <outlinePr summaryBelow="0"/>
  </sheetPr>
  <dimension ref="A1:J49"/>
  <sheetViews>
    <sheetView showGridLines="0" zoomScale="85" zoomScaleNormal="85" zoomScalePageLayoutView="85" workbookViewId="0">
      <pane ySplit="3" topLeftCell="A4" activePane="bottomLeft" state="frozen"/>
      <selection pane="bottomLeft" activeCell="A4" sqref="A4"/>
    </sheetView>
  </sheetViews>
  <sheetFormatPr defaultColWidth="8.85546875" defaultRowHeight="12.75" x14ac:dyDescent="0.2"/>
  <cols>
    <col min="1" max="1" width="7.28515625" style="2" customWidth="1"/>
    <col min="2" max="2" width="4.7109375" style="2" customWidth="1"/>
    <col min="3" max="3" width="3.7109375" style="12" customWidth="1"/>
    <col min="4" max="4" width="40.7109375" style="12" customWidth="1"/>
    <col min="5" max="6" width="12.7109375" style="2" customWidth="1"/>
    <col min="7" max="7" width="3.7109375" style="2" customWidth="1"/>
    <col min="8" max="8" width="10.7109375" style="13" customWidth="1"/>
    <col min="9" max="9" width="12.7109375" style="2" customWidth="1"/>
    <col min="10" max="10" width="15.7109375" style="2" customWidth="1"/>
    <col min="11" max="16384" width="8.85546875" style="2"/>
  </cols>
  <sheetData>
    <row r="1" spans="1:10" ht="23.25" x14ac:dyDescent="0.35">
      <c r="A1" s="32" t="s">
        <v>63</v>
      </c>
      <c r="B1" s="33"/>
      <c r="C1" s="33"/>
      <c r="D1" s="33"/>
      <c r="E1" s="33"/>
      <c r="F1" s="33"/>
      <c r="G1" s="33"/>
      <c r="H1" s="33"/>
      <c r="I1" s="33"/>
      <c r="J1" s="33"/>
    </row>
    <row r="2" spans="1:10" s="3" customFormat="1" ht="18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8" customHeight="1" x14ac:dyDescent="0.25">
      <c r="A3" s="35"/>
      <c r="B3" s="33"/>
      <c r="C3" s="36" t="s">
        <v>8</v>
      </c>
      <c r="D3" s="33"/>
      <c r="E3" s="33"/>
      <c r="F3" s="33"/>
      <c r="G3" s="33"/>
      <c r="H3" s="33"/>
      <c r="I3" s="33"/>
      <c r="J3" s="33"/>
    </row>
    <row r="4" spans="1:10" s="4" customFormat="1" ht="12" customHeight="1" x14ac:dyDescent="0.2">
      <c r="F4" s="18"/>
      <c r="H4" s="5"/>
      <c r="I4" s="18"/>
    </row>
    <row r="5" spans="1:10" s="4" customFormat="1" ht="12" customHeight="1" x14ac:dyDescent="0.2">
      <c r="H5" s="5"/>
    </row>
    <row r="6" spans="1:10" s="4" customFormat="1" ht="12" customHeight="1" x14ac:dyDescent="0.2">
      <c r="H6" s="5"/>
    </row>
    <row r="7" spans="1:10" s="4" customFormat="1" ht="12" customHeight="1" x14ac:dyDescent="0.2">
      <c r="H7" s="5"/>
    </row>
    <row r="8" spans="1:10" s="4" customFormat="1" ht="12" customHeight="1" x14ac:dyDescent="0.2">
      <c r="H8" s="5"/>
    </row>
    <row r="9" spans="1:10" s="4" customFormat="1" ht="12" customHeight="1" x14ac:dyDescent="0.2">
      <c r="H9" s="5"/>
    </row>
    <row r="10" spans="1:10" s="4" customFormat="1" ht="12" customHeight="1" x14ac:dyDescent="0.2">
      <c r="E10" s="7"/>
      <c r="H10" s="5"/>
    </row>
    <row r="11" spans="1:10" ht="12" customHeight="1" x14ac:dyDescent="0.2">
      <c r="A11" s="10"/>
      <c r="B11" s="10"/>
      <c r="C11" s="10" t="s">
        <v>9</v>
      </c>
      <c r="D11" s="10"/>
      <c r="E11" s="10"/>
      <c r="F11" s="10"/>
      <c r="G11" s="10"/>
      <c r="H11" s="10"/>
      <c r="I11" s="10"/>
      <c r="J11" s="10"/>
    </row>
    <row r="12" spans="1:10" s="11" customFormat="1" ht="12" customHeight="1" x14ac:dyDescent="0.2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 ht="12" customHeight="1" x14ac:dyDescent="0.2">
      <c r="A13" s="23"/>
      <c r="B13" s="23"/>
      <c r="C13" s="7"/>
      <c r="D13" s="23"/>
      <c r="E13" s="26"/>
      <c r="F13" s="23"/>
      <c r="G13" s="23"/>
      <c r="H13" s="23"/>
      <c r="I13" s="23"/>
      <c r="J13" s="23"/>
    </row>
    <row r="14" spans="1:10" ht="12" customHeight="1" x14ac:dyDescent="0.2">
      <c r="A14" s="23"/>
      <c r="B14" s="23"/>
      <c r="C14" s="23"/>
      <c r="D14" s="23" t="s">
        <v>10</v>
      </c>
      <c r="E14" s="26"/>
      <c r="F14" s="23"/>
      <c r="G14" s="23"/>
      <c r="H14" s="27"/>
      <c r="I14" s="22">
        <v>1000</v>
      </c>
      <c r="J14" s="23"/>
    </row>
    <row r="15" spans="1:10" ht="12" customHeight="1" x14ac:dyDescent="0.2">
      <c r="A15" s="23"/>
      <c r="B15" s="23"/>
      <c r="C15" s="23"/>
      <c r="D15" s="23"/>
      <c r="E15" s="26"/>
      <c r="F15" s="23"/>
      <c r="G15" s="23"/>
      <c r="H15" s="27"/>
      <c r="I15" s="23"/>
      <c r="J15" s="23"/>
    </row>
    <row r="16" spans="1:10" ht="12" customHeight="1" x14ac:dyDescent="0.2">
      <c r="A16" s="23"/>
      <c r="B16" s="23"/>
      <c r="C16" s="23"/>
      <c r="D16" s="23" t="s">
        <v>11</v>
      </c>
      <c r="E16" s="26"/>
      <c r="F16" s="23"/>
      <c r="G16" s="23"/>
      <c r="H16" s="27"/>
      <c r="I16" s="28">
        <v>1000</v>
      </c>
      <c r="J16" s="23"/>
    </row>
    <row r="17" spans="1:10" ht="12" customHeight="1" x14ac:dyDescent="0.2">
      <c r="A17" s="23"/>
      <c r="B17" s="23"/>
      <c r="C17" s="23"/>
      <c r="D17" s="23"/>
      <c r="E17" s="26"/>
      <c r="F17" s="23"/>
      <c r="G17" s="23"/>
      <c r="H17" s="23"/>
      <c r="I17" s="23"/>
      <c r="J17" s="23"/>
    </row>
    <row r="18" spans="1:10" ht="12" customHeight="1" x14ac:dyDescent="0.2">
      <c r="A18" s="23"/>
      <c r="B18" s="23"/>
      <c r="C18" s="23"/>
      <c r="D18" s="23" t="s">
        <v>12</v>
      </c>
      <c r="E18" s="26"/>
      <c r="F18" s="23"/>
      <c r="G18" s="23"/>
      <c r="H18" s="23"/>
      <c r="I18" s="14">
        <v>0.5</v>
      </c>
      <c r="J18" s="23"/>
    </row>
    <row r="19" spans="1:10" ht="12" customHeight="1" x14ac:dyDescent="0.2">
      <c r="A19" s="23"/>
      <c r="B19" s="23"/>
      <c r="C19" s="23"/>
      <c r="D19" s="23"/>
      <c r="E19" s="26"/>
      <c r="F19" s="23"/>
      <c r="G19" s="23"/>
      <c r="H19" s="23"/>
      <c r="I19" s="23"/>
      <c r="J19" s="23"/>
    </row>
    <row r="20" spans="1:10" ht="12" customHeight="1" x14ac:dyDescent="0.2">
      <c r="A20" s="23"/>
      <c r="B20" s="23"/>
      <c r="C20" s="23"/>
      <c r="D20" s="23" t="s">
        <v>13</v>
      </c>
      <c r="E20" s="26"/>
      <c r="F20" s="23"/>
      <c r="G20" s="23"/>
      <c r="H20" s="23"/>
      <c r="I20" s="29">
        <v>42369</v>
      </c>
      <c r="J20" s="23"/>
    </row>
    <row r="21" spans="1:10" ht="12" customHeight="1" x14ac:dyDescent="0.2">
      <c r="A21" s="23"/>
      <c r="B21" s="23"/>
      <c r="C21" s="23"/>
      <c r="D21" s="23"/>
      <c r="E21" s="26"/>
      <c r="F21" s="23"/>
      <c r="G21" s="23"/>
      <c r="H21" s="23"/>
      <c r="I21" s="23"/>
      <c r="J21" s="23"/>
    </row>
    <row r="22" spans="1:10" ht="12" customHeight="1" x14ac:dyDescent="0.2">
      <c r="A22" s="23"/>
      <c r="B22" s="23"/>
      <c r="C22" s="23"/>
      <c r="D22" s="23" t="s">
        <v>14</v>
      </c>
      <c r="E22" s="26"/>
      <c r="F22" s="23"/>
      <c r="G22" s="23"/>
      <c r="H22" s="23"/>
      <c r="I22" s="4">
        <v>1000</v>
      </c>
      <c r="J22" s="23"/>
    </row>
    <row r="23" spans="1:10" ht="12" customHeight="1" x14ac:dyDescent="0.2">
      <c r="A23" s="23"/>
      <c r="B23" s="23"/>
      <c r="C23" s="23"/>
      <c r="D23" s="23"/>
      <c r="E23" s="26"/>
      <c r="F23" s="23"/>
      <c r="G23" s="23"/>
      <c r="H23" s="23"/>
      <c r="I23" s="23"/>
      <c r="J23" s="23"/>
    </row>
    <row r="24" spans="1:10" ht="12" customHeight="1" x14ac:dyDescent="0.2">
      <c r="A24" s="23"/>
      <c r="B24" s="23"/>
      <c r="C24" s="23"/>
      <c r="D24" s="23" t="s">
        <v>26</v>
      </c>
      <c r="E24" s="26"/>
      <c r="F24" s="23"/>
      <c r="G24" s="23"/>
      <c r="H24" s="23"/>
      <c r="I24" s="4">
        <v>-1000</v>
      </c>
      <c r="J24" s="23"/>
    </row>
    <row r="25" spans="1:10" ht="12" customHeight="1" x14ac:dyDescent="0.2">
      <c r="A25" s="23"/>
      <c r="B25" s="23"/>
      <c r="C25" s="23"/>
      <c r="D25" s="23"/>
      <c r="E25" s="26"/>
      <c r="F25" s="23"/>
      <c r="G25" s="23"/>
      <c r="H25" s="23"/>
      <c r="I25" s="23"/>
      <c r="J25" s="23"/>
    </row>
    <row r="26" spans="1:10" ht="12" customHeight="1" x14ac:dyDescent="0.2">
      <c r="A26" s="23"/>
      <c r="B26" s="23"/>
      <c r="C26" s="23"/>
      <c r="D26" s="23" t="s">
        <v>15</v>
      </c>
      <c r="E26" s="26"/>
      <c r="F26" s="23"/>
      <c r="G26" s="23"/>
      <c r="H26" s="23"/>
      <c r="I26" s="23">
        <v>1000</v>
      </c>
      <c r="J26" s="23"/>
    </row>
    <row r="27" spans="1:10" ht="12" customHeight="1" x14ac:dyDescent="0.2">
      <c r="A27" s="23"/>
      <c r="B27" s="23"/>
      <c r="C27" s="23"/>
      <c r="D27" s="23"/>
      <c r="E27" s="26"/>
      <c r="F27" s="23"/>
      <c r="G27" s="23"/>
      <c r="H27" s="23"/>
      <c r="I27" s="23"/>
      <c r="J27" s="23"/>
    </row>
    <row r="28" spans="1:10" ht="12" customHeight="1" x14ac:dyDescent="0.2">
      <c r="A28" s="23"/>
      <c r="B28" s="23"/>
      <c r="C28" s="23"/>
      <c r="D28" s="23" t="s">
        <v>16</v>
      </c>
      <c r="E28" s="26"/>
      <c r="F28" s="23"/>
      <c r="G28" s="23"/>
      <c r="H28" s="23"/>
      <c r="I28" s="17">
        <v>0.5</v>
      </c>
      <c r="J28" s="23"/>
    </row>
    <row r="29" spans="1:10" ht="12" customHeight="1" x14ac:dyDescent="0.2">
      <c r="A29" s="23"/>
      <c r="B29" s="23"/>
      <c r="C29" s="23"/>
      <c r="D29" s="23"/>
      <c r="E29" s="26"/>
      <c r="F29" s="23"/>
      <c r="G29" s="23"/>
      <c r="H29" s="23"/>
      <c r="I29" s="23"/>
      <c r="J29" s="23"/>
    </row>
    <row r="30" spans="1:10" ht="12" customHeight="1" x14ac:dyDescent="0.2">
      <c r="A30" s="23"/>
      <c r="B30" s="23"/>
      <c r="C30" s="23"/>
      <c r="D30" s="23" t="s">
        <v>28</v>
      </c>
      <c r="E30" s="26"/>
      <c r="F30" s="23"/>
      <c r="G30" s="23"/>
      <c r="H30" s="23"/>
      <c r="I30" s="25">
        <v>0</v>
      </c>
      <c r="J30" s="23"/>
    </row>
    <row r="31" spans="1:10" ht="12" customHeight="1" x14ac:dyDescent="0.2">
      <c r="A31" s="23"/>
      <c r="B31" s="23"/>
      <c r="C31" s="23"/>
      <c r="D31" s="23"/>
      <c r="E31" s="26"/>
      <c r="F31" s="23"/>
      <c r="G31" s="23"/>
      <c r="H31" s="23"/>
      <c r="I31" s="23"/>
      <c r="J31" s="23"/>
    </row>
    <row r="32" spans="1:10" ht="12" customHeight="1" x14ac:dyDescent="0.2">
      <c r="A32" s="23"/>
      <c r="B32" s="23"/>
      <c r="C32" s="23"/>
      <c r="D32" s="23" t="s">
        <v>17</v>
      </c>
      <c r="E32" s="26"/>
      <c r="F32" s="23"/>
      <c r="G32" s="23"/>
      <c r="H32" s="23"/>
      <c r="I32" s="8">
        <v>42369</v>
      </c>
      <c r="J32" s="23"/>
    </row>
    <row r="33" spans="1:10" ht="12" customHeight="1" x14ac:dyDescent="0.2">
      <c r="A33" s="23"/>
      <c r="B33" s="23"/>
      <c r="C33" s="23"/>
      <c r="D33" s="23"/>
      <c r="E33" s="26"/>
      <c r="F33" s="23"/>
      <c r="G33" s="23"/>
      <c r="H33" s="23"/>
      <c r="I33" s="23"/>
      <c r="J33" s="23"/>
    </row>
    <row r="34" spans="1:10" ht="12" customHeight="1" x14ac:dyDescent="0.2">
      <c r="A34" s="23"/>
      <c r="B34" s="23"/>
      <c r="C34" s="23"/>
      <c r="D34" s="23" t="s">
        <v>24</v>
      </c>
      <c r="E34" s="26"/>
      <c r="F34" s="23"/>
      <c r="G34" s="23"/>
      <c r="H34" s="23"/>
      <c r="I34" s="18" t="s">
        <v>25</v>
      </c>
      <c r="J34" s="23"/>
    </row>
    <row r="35" spans="1:10" ht="12" customHeight="1" x14ac:dyDescent="0.2">
      <c r="A35" s="23"/>
      <c r="B35" s="23"/>
      <c r="C35" s="23"/>
      <c r="D35" s="23"/>
      <c r="E35" s="26"/>
      <c r="F35" s="23"/>
      <c r="G35" s="23"/>
      <c r="H35" s="23"/>
      <c r="I35" s="23"/>
      <c r="J35" s="23"/>
    </row>
    <row r="36" spans="1:10" ht="12" customHeight="1" x14ac:dyDescent="0.2">
      <c r="A36" s="23"/>
      <c r="B36" s="23"/>
      <c r="C36" s="23"/>
      <c r="D36" s="23" t="s">
        <v>18</v>
      </c>
      <c r="E36" s="26"/>
      <c r="F36" s="23"/>
      <c r="G36" s="23"/>
      <c r="H36" s="23"/>
      <c r="I36" s="27" t="s">
        <v>5</v>
      </c>
      <c r="J36" s="23"/>
    </row>
    <row r="37" spans="1:10" ht="12" customHeight="1" x14ac:dyDescent="0.2">
      <c r="A37" s="23"/>
      <c r="B37" s="23"/>
      <c r="C37" s="23"/>
      <c r="D37" s="23"/>
      <c r="E37" s="26"/>
      <c r="F37" s="23"/>
      <c r="G37" s="23"/>
      <c r="H37" s="23"/>
      <c r="I37" s="23"/>
      <c r="J37" s="23"/>
    </row>
    <row r="38" spans="1:10" ht="12" customHeight="1" x14ac:dyDescent="0.2">
      <c r="A38" s="23"/>
      <c r="B38" s="23"/>
      <c r="C38" s="23"/>
      <c r="D38" s="23" t="s">
        <v>19</v>
      </c>
      <c r="E38" s="26"/>
      <c r="F38" s="23"/>
      <c r="G38" s="23"/>
      <c r="H38" s="23"/>
      <c r="I38" s="16">
        <v>1000</v>
      </c>
      <c r="J38" s="23"/>
    </row>
    <row r="39" spans="1:10" ht="12" customHeight="1" x14ac:dyDescent="0.2">
      <c r="A39" s="23"/>
      <c r="B39" s="23"/>
      <c r="C39" s="23"/>
      <c r="D39" s="23"/>
      <c r="E39" s="26"/>
      <c r="F39" s="23"/>
      <c r="G39" s="23"/>
      <c r="H39" s="23"/>
      <c r="I39" s="23"/>
      <c r="J39" s="23"/>
    </row>
    <row r="40" spans="1:10" ht="12" customHeight="1" x14ac:dyDescent="0.2">
      <c r="A40" s="23"/>
      <c r="B40" s="23"/>
      <c r="C40" s="23"/>
      <c r="D40" s="23" t="s">
        <v>20</v>
      </c>
      <c r="E40" s="26"/>
      <c r="F40" s="23"/>
      <c r="G40" s="23"/>
      <c r="H40" s="23"/>
      <c r="I40" s="7" t="s">
        <v>21</v>
      </c>
      <c r="J40" s="23"/>
    </row>
    <row r="41" spans="1:10" ht="12" customHeight="1" x14ac:dyDescent="0.2">
      <c r="A41" s="23"/>
      <c r="B41" s="23"/>
      <c r="C41" s="23"/>
      <c r="D41" s="23"/>
      <c r="E41" s="26"/>
      <c r="F41" s="23"/>
      <c r="G41" s="23"/>
      <c r="H41" s="23"/>
      <c r="I41" s="23"/>
      <c r="J41" s="23"/>
    </row>
    <row r="42" spans="1:10" ht="12" customHeight="1" x14ac:dyDescent="0.2">
      <c r="A42" s="23"/>
      <c r="B42" s="23"/>
      <c r="C42" s="23"/>
      <c r="D42" s="23" t="s">
        <v>4</v>
      </c>
      <c r="E42" s="26"/>
      <c r="F42" s="23"/>
      <c r="G42" s="23"/>
      <c r="H42" s="23"/>
      <c r="I42" s="19">
        <v>1000</v>
      </c>
      <c r="J42" s="23"/>
    </row>
    <row r="43" spans="1:10" ht="12" customHeight="1" x14ac:dyDescent="0.2">
      <c r="A43" s="23"/>
      <c r="B43" s="23"/>
      <c r="C43" s="23"/>
      <c r="D43" s="23"/>
      <c r="E43" s="26"/>
      <c r="F43" s="23"/>
      <c r="G43" s="23"/>
      <c r="H43" s="23"/>
      <c r="I43" s="23"/>
      <c r="J43" s="23"/>
    </row>
    <row r="44" spans="1:10" ht="12" customHeight="1" x14ac:dyDescent="0.25">
      <c r="A44" s="23"/>
      <c r="B44" s="23"/>
      <c r="C44" s="23"/>
      <c r="D44" s="23" t="s">
        <v>22</v>
      </c>
      <c r="E44" s="26"/>
      <c r="F44" s="23"/>
      <c r="G44" s="23"/>
      <c r="H44" s="23"/>
      <c r="I44" s="1" t="s">
        <v>21</v>
      </c>
      <c r="J44" s="23"/>
    </row>
    <row r="45" spans="1:10" ht="12" customHeight="1" x14ac:dyDescent="0.2">
      <c r="A45" s="23"/>
      <c r="B45" s="23"/>
      <c r="C45" s="23"/>
      <c r="D45" s="23"/>
      <c r="E45" s="26"/>
      <c r="F45" s="23"/>
      <c r="G45" s="23"/>
      <c r="H45" s="23"/>
      <c r="I45" s="23"/>
      <c r="J45" s="23"/>
    </row>
    <row r="46" spans="1:10" ht="12" customHeight="1" x14ac:dyDescent="0.2">
      <c r="A46" s="23"/>
      <c r="B46" s="23"/>
      <c r="C46" s="23"/>
      <c r="D46" s="23" t="s">
        <v>23</v>
      </c>
      <c r="E46" s="26"/>
      <c r="F46" s="23"/>
      <c r="G46" s="23"/>
      <c r="H46" s="23"/>
      <c r="I46" s="10" t="s">
        <v>21</v>
      </c>
      <c r="J46" s="23"/>
    </row>
    <row r="47" spans="1:10" ht="12" customHeight="1" x14ac:dyDescent="0.2">
      <c r="A47" s="23"/>
      <c r="B47" s="23"/>
      <c r="C47" s="23"/>
      <c r="D47" s="23"/>
      <c r="E47" s="23"/>
      <c r="F47" s="23"/>
      <c r="G47" s="23"/>
      <c r="H47" s="23"/>
      <c r="I47" s="23"/>
      <c r="J47" s="23"/>
    </row>
    <row r="48" spans="1:10" ht="12" customHeight="1" x14ac:dyDescent="0.2">
      <c r="A48" s="10"/>
      <c r="B48" s="10"/>
      <c r="C48" s="10" t="s">
        <v>2</v>
      </c>
      <c r="D48" s="10"/>
      <c r="E48" s="10"/>
      <c r="F48" s="10"/>
      <c r="G48" s="10"/>
      <c r="H48" s="10"/>
      <c r="I48" s="10"/>
      <c r="J48" s="10"/>
    </row>
    <row r="49" ht="12" customHeight="1" x14ac:dyDescent="0.2"/>
  </sheetData>
  <pageMargins left="0.70866141732283472" right="0.70866141732283472" top="0.74803149606299213" bottom="0.74803149606299213" header="0.31496062992125984" footer="0.31496062992125984"/>
  <pageSetup paperSize="9" fitToWidth="2" orientation="portrait" verticalDpi="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70C0"/>
    <outlinePr summaryBelow="0"/>
  </sheetPr>
  <dimension ref="A1:BM129"/>
  <sheetViews>
    <sheetView showGridLines="0" zoomScale="85" zoomScaleNormal="85" zoomScalePageLayoutView="85" workbookViewId="0">
      <pane xSplit="12" ySplit="8" topLeftCell="M48" activePane="bottomRight" state="frozen"/>
      <selection pane="topRight" activeCell="M1" sqref="M1"/>
      <selection pane="bottomLeft" activeCell="A9" sqref="A9"/>
      <selection pane="bottomRight" activeCell="I57" sqref="I57"/>
    </sheetView>
  </sheetViews>
  <sheetFormatPr defaultColWidth="8.85546875" defaultRowHeight="12.75" x14ac:dyDescent="0.2"/>
  <cols>
    <col min="1" max="1" width="7.28515625" style="2" customWidth="1"/>
    <col min="2" max="2" width="4.7109375" style="2" customWidth="1"/>
    <col min="3" max="3" width="3.7109375" style="12" customWidth="1"/>
    <col min="4" max="4" width="40.7109375" style="12" customWidth="1"/>
    <col min="5" max="6" width="12.7109375" style="2" customWidth="1"/>
    <col min="7" max="7" width="3.7109375" style="2" customWidth="1"/>
    <col min="8" max="8" width="10.7109375" style="13" customWidth="1"/>
    <col min="9" max="9" width="12.7109375" style="2" customWidth="1"/>
    <col min="10" max="10" width="15.7109375" style="2" customWidth="1"/>
    <col min="11" max="11" width="3.7109375" style="2" customWidth="1"/>
    <col min="12" max="65" width="12.7109375" style="2" customWidth="1"/>
    <col min="66" max="16384" width="8.85546875" style="2"/>
  </cols>
  <sheetData>
    <row r="1" spans="1:65" ht="23.25" x14ac:dyDescent="0.35">
      <c r="A1" s="32" t="s">
        <v>63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</row>
    <row r="2" spans="1:65" s="3" customFormat="1" ht="18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</row>
    <row r="3" spans="1:65" ht="18" customHeight="1" x14ac:dyDescent="0.25">
      <c r="A3" s="35">
        <v>1</v>
      </c>
      <c r="B3" s="33"/>
      <c r="C3" s="36" t="s">
        <v>27</v>
      </c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</row>
    <row r="4" spans="1:65" s="4" customFormat="1" ht="12" customHeight="1" x14ac:dyDescent="0.2">
      <c r="F4" s="18"/>
      <c r="H4" s="5"/>
      <c r="I4" s="18"/>
    </row>
    <row r="5" spans="1:65" s="4" customFormat="1" ht="12" customHeight="1" x14ac:dyDescent="0.2">
      <c r="H5" s="5"/>
    </row>
    <row r="6" spans="1:65" s="4" customFormat="1" ht="12" customHeight="1" x14ac:dyDescent="0.25">
      <c r="D6" s="6"/>
      <c r="E6" s="7" t="s">
        <v>6</v>
      </c>
      <c r="H6" s="5"/>
      <c r="L6" s="8"/>
      <c r="M6" s="30">
        <v>43070</v>
      </c>
      <c r="N6" s="8">
        <f t="shared" ref="N6:BM6" si="0">M7+1</f>
        <v>43101</v>
      </c>
      <c r="O6" s="20">
        <f t="shared" si="0"/>
        <v>43191</v>
      </c>
      <c r="P6" s="20">
        <f t="shared" si="0"/>
        <v>43282</v>
      </c>
      <c r="Q6" s="20">
        <f t="shared" si="0"/>
        <v>43374</v>
      </c>
      <c r="R6" s="20">
        <f t="shared" si="0"/>
        <v>43466</v>
      </c>
      <c r="S6" s="20">
        <f t="shared" si="0"/>
        <v>43556</v>
      </c>
      <c r="T6" s="20">
        <f t="shared" si="0"/>
        <v>43647</v>
      </c>
      <c r="U6" s="20">
        <f t="shared" si="0"/>
        <v>43739</v>
      </c>
      <c r="V6" s="20">
        <f t="shared" si="0"/>
        <v>43831</v>
      </c>
      <c r="W6" s="20">
        <f t="shared" si="0"/>
        <v>43922</v>
      </c>
      <c r="X6" s="20">
        <f t="shared" si="0"/>
        <v>44013</v>
      </c>
      <c r="Y6" s="20">
        <f t="shared" si="0"/>
        <v>44105</v>
      </c>
      <c r="Z6" s="20">
        <f t="shared" si="0"/>
        <v>44197</v>
      </c>
      <c r="AA6" s="20">
        <f t="shared" si="0"/>
        <v>44287</v>
      </c>
      <c r="AB6" s="20">
        <f t="shared" si="0"/>
        <v>44378</v>
      </c>
      <c r="AC6" s="20">
        <f t="shared" si="0"/>
        <v>44470</v>
      </c>
      <c r="AD6" s="20">
        <f t="shared" si="0"/>
        <v>44562</v>
      </c>
      <c r="AE6" s="20">
        <f t="shared" si="0"/>
        <v>44652</v>
      </c>
      <c r="AF6" s="20">
        <f t="shared" si="0"/>
        <v>44743</v>
      </c>
      <c r="AG6" s="20">
        <f t="shared" si="0"/>
        <v>44835</v>
      </c>
      <c r="AH6" s="20">
        <f t="shared" si="0"/>
        <v>44927</v>
      </c>
      <c r="AI6" s="20">
        <f t="shared" si="0"/>
        <v>45017</v>
      </c>
      <c r="AJ6" s="20">
        <f t="shared" si="0"/>
        <v>45108</v>
      </c>
      <c r="AK6" s="20">
        <f t="shared" si="0"/>
        <v>45200</v>
      </c>
      <c r="AL6" s="20">
        <f t="shared" si="0"/>
        <v>45292</v>
      </c>
      <c r="AM6" s="20">
        <f t="shared" si="0"/>
        <v>45383</v>
      </c>
      <c r="AN6" s="20">
        <f t="shared" si="0"/>
        <v>45474</v>
      </c>
      <c r="AO6" s="20">
        <f t="shared" si="0"/>
        <v>45566</v>
      </c>
      <c r="AP6" s="20">
        <f t="shared" si="0"/>
        <v>45658</v>
      </c>
      <c r="AQ6" s="20">
        <f t="shared" si="0"/>
        <v>45748</v>
      </c>
      <c r="AR6" s="20">
        <f t="shared" si="0"/>
        <v>45839</v>
      </c>
      <c r="AS6" s="20">
        <f t="shared" si="0"/>
        <v>45931</v>
      </c>
      <c r="AT6" s="20">
        <f t="shared" si="0"/>
        <v>46023</v>
      </c>
      <c r="AU6" s="20">
        <f t="shared" si="0"/>
        <v>46113</v>
      </c>
      <c r="AV6" s="20">
        <f t="shared" si="0"/>
        <v>46204</v>
      </c>
      <c r="AW6" s="20">
        <f t="shared" si="0"/>
        <v>46296</v>
      </c>
      <c r="AX6" s="20">
        <f t="shared" si="0"/>
        <v>46388</v>
      </c>
      <c r="AY6" s="20">
        <f t="shared" si="0"/>
        <v>46478</v>
      </c>
      <c r="AZ6" s="20">
        <f t="shared" si="0"/>
        <v>46569</v>
      </c>
      <c r="BA6" s="20">
        <f t="shared" si="0"/>
        <v>46661</v>
      </c>
      <c r="BB6" s="20">
        <f t="shared" si="0"/>
        <v>46753</v>
      </c>
      <c r="BC6" s="20">
        <f t="shared" si="0"/>
        <v>46844</v>
      </c>
      <c r="BD6" s="20">
        <f t="shared" si="0"/>
        <v>46935</v>
      </c>
      <c r="BE6" s="20">
        <f t="shared" si="0"/>
        <v>47027</v>
      </c>
      <c r="BF6" s="20">
        <f t="shared" si="0"/>
        <v>47119</v>
      </c>
      <c r="BG6" s="20">
        <f t="shared" si="0"/>
        <v>47209</v>
      </c>
      <c r="BH6" s="20">
        <f t="shared" si="0"/>
        <v>47300</v>
      </c>
      <c r="BI6" s="20">
        <f t="shared" si="0"/>
        <v>47392</v>
      </c>
      <c r="BJ6" s="20">
        <f t="shared" si="0"/>
        <v>47484</v>
      </c>
      <c r="BK6" s="20">
        <f t="shared" si="0"/>
        <v>47574</v>
      </c>
      <c r="BL6" s="20">
        <f t="shared" si="0"/>
        <v>47665</v>
      </c>
      <c r="BM6" s="20">
        <f t="shared" si="0"/>
        <v>47757</v>
      </c>
    </row>
    <row r="7" spans="1:65" s="4" customFormat="1" ht="12" customHeight="1" x14ac:dyDescent="0.25">
      <c r="D7" s="6"/>
      <c r="E7" s="7" t="s">
        <v>7</v>
      </c>
      <c r="H7" s="5" t="s">
        <v>0</v>
      </c>
      <c r="J7" s="4" t="s">
        <v>1</v>
      </c>
      <c r="L7" s="8"/>
      <c r="M7" s="30">
        <f>EOMONTH(M6,0)</f>
        <v>43100</v>
      </c>
      <c r="N7" s="8">
        <f>EOMONTH(N6,2)</f>
        <v>43190</v>
      </c>
      <c r="O7" s="8">
        <f t="shared" ref="O7:BM7" si="1">EOMONTH(O6,2)</f>
        <v>43281</v>
      </c>
      <c r="P7" s="8">
        <f t="shared" si="1"/>
        <v>43373</v>
      </c>
      <c r="Q7" s="8">
        <f t="shared" si="1"/>
        <v>43465</v>
      </c>
      <c r="R7" s="8">
        <f t="shared" si="1"/>
        <v>43555</v>
      </c>
      <c r="S7" s="8">
        <f t="shared" si="1"/>
        <v>43646</v>
      </c>
      <c r="T7" s="8">
        <f t="shared" si="1"/>
        <v>43738</v>
      </c>
      <c r="U7" s="8">
        <f t="shared" si="1"/>
        <v>43830</v>
      </c>
      <c r="V7" s="8">
        <f t="shared" si="1"/>
        <v>43921</v>
      </c>
      <c r="W7" s="8">
        <f t="shared" si="1"/>
        <v>44012</v>
      </c>
      <c r="X7" s="8">
        <f t="shared" si="1"/>
        <v>44104</v>
      </c>
      <c r="Y7" s="8">
        <f t="shared" si="1"/>
        <v>44196</v>
      </c>
      <c r="Z7" s="8">
        <f t="shared" si="1"/>
        <v>44286</v>
      </c>
      <c r="AA7" s="8">
        <f t="shared" si="1"/>
        <v>44377</v>
      </c>
      <c r="AB7" s="8">
        <f t="shared" si="1"/>
        <v>44469</v>
      </c>
      <c r="AC7" s="8">
        <f t="shared" si="1"/>
        <v>44561</v>
      </c>
      <c r="AD7" s="8">
        <f t="shared" si="1"/>
        <v>44651</v>
      </c>
      <c r="AE7" s="8">
        <f t="shared" si="1"/>
        <v>44742</v>
      </c>
      <c r="AF7" s="8">
        <f t="shared" si="1"/>
        <v>44834</v>
      </c>
      <c r="AG7" s="8">
        <f t="shared" si="1"/>
        <v>44926</v>
      </c>
      <c r="AH7" s="8">
        <f t="shared" si="1"/>
        <v>45016</v>
      </c>
      <c r="AI7" s="8">
        <f t="shared" si="1"/>
        <v>45107</v>
      </c>
      <c r="AJ7" s="8">
        <f t="shared" si="1"/>
        <v>45199</v>
      </c>
      <c r="AK7" s="8">
        <f t="shared" si="1"/>
        <v>45291</v>
      </c>
      <c r="AL7" s="8">
        <f t="shared" si="1"/>
        <v>45382</v>
      </c>
      <c r="AM7" s="8">
        <f t="shared" si="1"/>
        <v>45473</v>
      </c>
      <c r="AN7" s="8">
        <f t="shared" si="1"/>
        <v>45565</v>
      </c>
      <c r="AO7" s="8">
        <f t="shared" si="1"/>
        <v>45657</v>
      </c>
      <c r="AP7" s="8">
        <f t="shared" si="1"/>
        <v>45747</v>
      </c>
      <c r="AQ7" s="8">
        <f t="shared" si="1"/>
        <v>45838</v>
      </c>
      <c r="AR7" s="8">
        <f t="shared" si="1"/>
        <v>45930</v>
      </c>
      <c r="AS7" s="8">
        <f t="shared" si="1"/>
        <v>46022</v>
      </c>
      <c r="AT7" s="8">
        <f t="shared" si="1"/>
        <v>46112</v>
      </c>
      <c r="AU7" s="8">
        <f t="shared" si="1"/>
        <v>46203</v>
      </c>
      <c r="AV7" s="8">
        <f t="shared" si="1"/>
        <v>46295</v>
      </c>
      <c r="AW7" s="8">
        <f t="shared" si="1"/>
        <v>46387</v>
      </c>
      <c r="AX7" s="8">
        <f t="shared" si="1"/>
        <v>46477</v>
      </c>
      <c r="AY7" s="8">
        <f t="shared" si="1"/>
        <v>46568</v>
      </c>
      <c r="AZ7" s="8">
        <f t="shared" si="1"/>
        <v>46660</v>
      </c>
      <c r="BA7" s="8">
        <f t="shared" si="1"/>
        <v>46752</v>
      </c>
      <c r="BB7" s="8">
        <f t="shared" si="1"/>
        <v>46843</v>
      </c>
      <c r="BC7" s="8">
        <f t="shared" si="1"/>
        <v>46934</v>
      </c>
      <c r="BD7" s="8">
        <f t="shared" si="1"/>
        <v>47026</v>
      </c>
      <c r="BE7" s="8">
        <f t="shared" si="1"/>
        <v>47118</v>
      </c>
      <c r="BF7" s="8">
        <f t="shared" si="1"/>
        <v>47208</v>
      </c>
      <c r="BG7" s="8">
        <f t="shared" si="1"/>
        <v>47299</v>
      </c>
      <c r="BH7" s="8">
        <f t="shared" si="1"/>
        <v>47391</v>
      </c>
      <c r="BI7" s="8">
        <f t="shared" si="1"/>
        <v>47483</v>
      </c>
      <c r="BJ7" s="8">
        <f t="shared" si="1"/>
        <v>47573</v>
      </c>
      <c r="BK7" s="8">
        <f t="shared" si="1"/>
        <v>47664</v>
      </c>
      <c r="BL7" s="8">
        <f t="shared" si="1"/>
        <v>47756</v>
      </c>
      <c r="BM7" s="8">
        <f t="shared" si="1"/>
        <v>47848</v>
      </c>
    </row>
    <row r="8" spans="1:65" s="4" customFormat="1" ht="12" customHeight="1" x14ac:dyDescent="0.2">
      <c r="E8" s="7"/>
      <c r="H8" s="5"/>
      <c r="O8" s="9"/>
    </row>
    <row r="9" spans="1:65" s="4" customFormat="1" ht="12" customHeight="1" x14ac:dyDescent="0.2">
      <c r="E9" s="7"/>
      <c r="H9" s="5"/>
      <c r="O9" s="9"/>
    </row>
    <row r="10" spans="1:65" s="4" customFormat="1" ht="12" customHeight="1" x14ac:dyDescent="0.2">
      <c r="E10" s="7"/>
      <c r="H10" s="5"/>
      <c r="L10" s="15"/>
      <c r="M10" s="15"/>
      <c r="N10" s="15"/>
      <c r="O10" s="21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</row>
    <row r="11" spans="1:65" ht="12" customHeight="1" x14ac:dyDescent="0.2">
      <c r="A11" s="10">
        <f>MAX(A$3:A10)+0.01</f>
        <v>1.01</v>
      </c>
      <c r="B11" s="10"/>
      <c r="C11" s="10" t="s">
        <v>33</v>
      </c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</row>
    <row r="12" spans="1:65" ht="12" customHeight="1" x14ac:dyDescent="0.2">
      <c r="A12" s="4"/>
      <c r="B12" s="4"/>
      <c r="C12" s="4"/>
      <c r="D12" s="4"/>
      <c r="E12" s="4"/>
      <c r="F12" s="4"/>
      <c r="G12" s="4"/>
      <c r="H12" s="5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</row>
    <row r="13" spans="1:65" ht="12" customHeight="1" x14ac:dyDescent="0.2">
      <c r="A13" s="4"/>
      <c r="B13" s="4"/>
      <c r="C13" s="4"/>
      <c r="D13" s="4" t="s">
        <v>34</v>
      </c>
      <c r="E13" s="4"/>
      <c r="F13" s="4"/>
      <c r="G13" s="4"/>
      <c r="H13" s="5" t="s">
        <v>36</v>
      </c>
      <c r="I13" s="4"/>
      <c r="J13" s="4"/>
      <c r="K13" s="4"/>
      <c r="L13" s="4"/>
      <c r="M13" s="4"/>
      <c r="N13" s="22">
        <v>78735</v>
      </c>
      <c r="O13" s="22">
        <v>81765</v>
      </c>
      <c r="P13" s="22">
        <v>82827</v>
      </c>
      <c r="Q13" s="22">
        <v>82537</v>
      </c>
      <c r="R13" s="22">
        <v>80636</v>
      </c>
      <c r="S13" s="22">
        <v>80238</v>
      </c>
      <c r="T13" s="22">
        <v>80421</v>
      </c>
      <c r="U13" s="22">
        <v>78146</v>
      </c>
      <c r="V13" s="22">
        <v>80639</v>
      </c>
      <c r="W13" s="22">
        <v>82844</v>
      </c>
      <c r="X13" s="22">
        <v>82365</v>
      </c>
      <c r="Y13" s="22">
        <v>82893</v>
      </c>
      <c r="Z13" s="22">
        <v>79594</v>
      </c>
      <c r="AA13" s="22">
        <v>81581</v>
      </c>
      <c r="AB13" s="22">
        <v>81755</v>
      </c>
      <c r="AC13" s="22">
        <v>79279</v>
      </c>
      <c r="AD13" s="22">
        <v>82037</v>
      </c>
      <c r="AE13" s="22">
        <v>80355</v>
      </c>
      <c r="AF13" s="22">
        <v>80700</v>
      </c>
      <c r="AG13" s="22">
        <v>78649</v>
      </c>
      <c r="AH13" s="22">
        <v>80174</v>
      </c>
      <c r="AI13" s="22">
        <v>78505</v>
      </c>
      <c r="AJ13" s="22">
        <v>79118</v>
      </c>
      <c r="AK13" s="22">
        <v>79833</v>
      </c>
      <c r="AL13" s="22">
        <v>78741</v>
      </c>
      <c r="AM13" s="22">
        <v>82883</v>
      </c>
      <c r="AN13" s="22">
        <v>80923</v>
      </c>
      <c r="AO13" s="22">
        <v>81415</v>
      </c>
      <c r="AP13" s="22">
        <v>79364</v>
      </c>
      <c r="AQ13" s="22">
        <v>79722</v>
      </c>
      <c r="AR13" s="22">
        <v>82488</v>
      </c>
      <c r="AS13" s="22">
        <v>80841</v>
      </c>
      <c r="AT13" s="22">
        <v>81128</v>
      </c>
      <c r="AU13" s="22">
        <v>78751</v>
      </c>
      <c r="AV13" s="22">
        <v>80456</v>
      </c>
      <c r="AW13" s="22">
        <v>78499</v>
      </c>
      <c r="AX13" s="22">
        <v>78945</v>
      </c>
      <c r="AY13" s="22">
        <v>80667</v>
      </c>
      <c r="AZ13" s="22">
        <v>80062</v>
      </c>
      <c r="BA13" s="22">
        <v>82754</v>
      </c>
      <c r="BB13" s="22">
        <v>81499</v>
      </c>
      <c r="BC13" s="22">
        <v>78524</v>
      </c>
      <c r="BD13" s="22">
        <v>81938</v>
      </c>
      <c r="BE13" s="22">
        <v>80027</v>
      </c>
      <c r="BF13" s="22">
        <v>80142</v>
      </c>
      <c r="BG13" s="22">
        <v>80572</v>
      </c>
      <c r="BH13" s="22">
        <v>80551</v>
      </c>
      <c r="BI13" s="22">
        <v>78301</v>
      </c>
      <c r="BJ13" s="22">
        <v>81888</v>
      </c>
      <c r="BK13" s="22">
        <v>80276</v>
      </c>
      <c r="BL13" s="22">
        <v>79893</v>
      </c>
      <c r="BM13" s="22">
        <v>82025</v>
      </c>
    </row>
    <row r="14" spans="1:65" ht="12" customHeight="1" x14ac:dyDescent="0.2">
      <c r="A14" s="4"/>
      <c r="B14" s="4"/>
      <c r="C14" s="4"/>
      <c r="D14" s="4"/>
      <c r="E14" s="4"/>
      <c r="F14" s="4"/>
      <c r="G14" s="4"/>
      <c r="H14" s="5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</row>
    <row r="15" spans="1:65" ht="12" customHeight="1" x14ac:dyDescent="0.2">
      <c r="A15" s="4"/>
      <c r="B15" s="4"/>
      <c r="C15" s="31" t="s">
        <v>35</v>
      </c>
      <c r="D15" s="2"/>
      <c r="E15" s="4"/>
      <c r="F15" s="4"/>
      <c r="G15" s="4"/>
      <c r="H15" s="5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</row>
    <row r="16" spans="1:65" ht="12" customHeight="1" x14ac:dyDescent="0.2">
      <c r="A16" s="4"/>
      <c r="B16" s="4"/>
      <c r="C16" s="4"/>
      <c r="D16" s="4" t="s">
        <v>75</v>
      </c>
      <c r="E16" s="4"/>
      <c r="F16" s="4"/>
      <c r="G16" s="4"/>
      <c r="H16" s="5" t="s">
        <v>3</v>
      </c>
      <c r="I16" s="14">
        <v>0.05</v>
      </c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</row>
    <row r="17" spans="1:65" ht="12" customHeight="1" x14ac:dyDescent="0.2">
      <c r="A17" s="4"/>
      <c r="B17" s="4"/>
      <c r="C17" s="4"/>
      <c r="D17" s="4" t="s">
        <v>76</v>
      </c>
      <c r="E17" s="4"/>
      <c r="F17" s="4"/>
      <c r="G17" s="4"/>
      <c r="H17" s="5" t="s">
        <v>37</v>
      </c>
      <c r="I17" s="22">
        <v>75000</v>
      </c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</row>
    <row r="18" spans="1:65" ht="12" customHeight="1" x14ac:dyDescent="0.2">
      <c r="A18" s="4"/>
      <c r="B18" s="4"/>
      <c r="C18" s="4"/>
      <c r="D18" s="4"/>
      <c r="E18" s="4"/>
      <c r="F18" s="4"/>
      <c r="G18" s="4"/>
      <c r="H18" s="5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</row>
    <row r="19" spans="1:65" ht="12" customHeight="1" x14ac:dyDescent="0.2">
      <c r="A19" s="4"/>
      <c r="B19" s="4"/>
      <c r="C19" s="31" t="s">
        <v>38</v>
      </c>
      <c r="D19" s="4"/>
      <c r="E19" s="4"/>
      <c r="F19" s="4"/>
      <c r="G19" s="4"/>
      <c r="H19" s="5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</row>
    <row r="20" spans="1:65" ht="12" customHeight="1" x14ac:dyDescent="0.2">
      <c r="A20" s="4"/>
      <c r="B20" s="4"/>
      <c r="C20" s="4"/>
      <c r="D20" s="4" t="s">
        <v>64</v>
      </c>
      <c r="E20" s="4"/>
      <c r="F20" s="4"/>
      <c r="G20" s="4"/>
      <c r="H20" s="5" t="s">
        <v>3</v>
      </c>
      <c r="I20" s="14">
        <v>0.05</v>
      </c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</row>
    <row r="21" spans="1:65" ht="12" customHeight="1" x14ac:dyDescent="0.2">
      <c r="A21" s="4"/>
      <c r="B21" s="4"/>
      <c r="C21" s="4"/>
      <c r="D21" s="4" t="s">
        <v>65</v>
      </c>
      <c r="E21" s="4"/>
      <c r="F21" s="4"/>
      <c r="G21" s="4"/>
      <c r="H21" s="5" t="s">
        <v>3</v>
      </c>
      <c r="I21" s="14">
        <v>0.7</v>
      </c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</row>
    <row r="22" spans="1:65" ht="12" customHeight="1" x14ac:dyDescent="0.2">
      <c r="A22" s="4"/>
      <c r="B22" s="4"/>
      <c r="C22" s="4"/>
      <c r="D22" s="4" t="s">
        <v>66</v>
      </c>
      <c r="E22" s="4"/>
      <c r="F22" s="4"/>
      <c r="G22" s="4"/>
      <c r="H22" s="5" t="s">
        <v>3</v>
      </c>
      <c r="I22" s="14">
        <v>0.25</v>
      </c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</row>
    <row r="23" spans="1:65" ht="12" customHeight="1" x14ac:dyDescent="0.2">
      <c r="A23" s="4"/>
      <c r="B23" s="4"/>
      <c r="C23" s="4"/>
      <c r="D23" s="4"/>
      <c r="E23" s="4"/>
      <c r="F23" s="4"/>
      <c r="G23" s="4"/>
      <c r="H23" s="5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</row>
    <row r="24" spans="1:65" ht="12" customHeight="1" x14ac:dyDescent="0.2">
      <c r="A24" s="4"/>
      <c r="B24" s="4"/>
      <c r="C24" s="31" t="s">
        <v>39</v>
      </c>
      <c r="D24" s="4"/>
      <c r="E24" s="4"/>
      <c r="F24" s="4"/>
      <c r="G24" s="4"/>
      <c r="H24" s="2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</row>
    <row r="25" spans="1:65" ht="12" customHeight="1" x14ac:dyDescent="0.2">
      <c r="A25" s="4"/>
      <c r="B25" s="4"/>
      <c r="C25" s="4"/>
      <c r="D25" s="4" t="s">
        <v>64</v>
      </c>
      <c r="E25" s="4"/>
      <c r="F25" s="4"/>
      <c r="G25" s="4"/>
      <c r="H25" s="5" t="s">
        <v>3</v>
      </c>
      <c r="I25" s="14">
        <v>0.05</v>
      </c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</row>
    <row r="26" spans="1:65" ht="12" customHeight="1" x14ac:dyDescent="0.2">
      <c r="A26" s="4"/>
      <c r="B26" s="4"/>
      <c r="C26" s="4"/>
      <c r="D26" s="4" t="s">
        <v>65</v>
      </c>
      <c r="E26" s="4"/>
      <c r="F26" s="4"/>
      <c r="G26" s="4"/>
      <c r="H26" s="5" t="s">
        <v>3</v>
      </c>
      <c r="I26" s="14">
        <v>0.75</v>
      </c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</row>
    <row r="27" spans="1:65" ht="12" customHeight="1" x14ac:dyDescent="0.2">
      <c r="A27" s="4"/>
      <c r="B27" s="4"/>
      <c r="C27" s="4"/>
      <c r="D27" s="4" t="s">
        <v>66</v>
      </c>
      <c r="E27" s="4"/>
      <c r="F27" s="4"/>
      <c r="G27" s="4"/>
      <c r="H27" s="5" t="s">
        <v>3</v>
      </c>
      <c r="I27" s="14">
        <v>0.2</v>
      </c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</row>
    <row r="28" spans="1:65" ht="12" customHeight="1" x14ac:dyDescent="0.2">
      <c r="A28" s="4"/>
      <c r="B28" s="4"/>
      <c r="C28" s="4"/>
      <c r="D28" s="4"/>
      <c r="E28" s="4"/>
      <c r="F28" s="4"/>
      <c r="G28" s="4"/>
      <c r="H28" s="5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</row>
    <row r="29" spans="1:65" ht="12" customHeight="1" x14ac:dyDescent="0.2">
      <c r="A29" s="4"/>
      <c r="B29" s="4"/>
      <c r="C29" s="31" t="s">
        <v>40</v>
      </c>
      <c r="D29" s="4"/>
      <c r="E29" s="4"/>
      <c r="F29" s="4"/>
      <c r="G29" s="4"/>
      <c r="H29" s="5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</row>
    <row r="30" spans="1:65" ht="12" customHeight="1" x14ac:dyDescent="0.2">
      <c r="A30" s="4"/>
      <c r="B30" s="4"/>
      <c r="C30" s="4"/>
      <c r="D30" s="4" t="s">
        <v>64</v>
      </c>
      <c r="E30" s="4"/>
      <c r="F30" s="4"/>
      <c r="G30" s="4"/>
      <c r="H30" s="5" t="s">
        <v>3</v>
      </c>
      <c r="I30" s="14">
        <v>0.05</v>
      </c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</row>
    <row r="31" spans="1:65" ht="12" customHeight="1" x14ac:dyDescent="0.2">
      <c r="A31" s="4"/>
      <c r="B31" s="4"/>
      <c r="C31" s="4"/>
      <c r="D31" s="4" t="s">
        <v>65</v>
      </c>
      <c r="E31" s="4"/>
      <c r="F31" s="4"/>
      <c r="G31" s="4"/>
      <c r="H31" s="5" t="s">
        <v>3</v>
      </c>
      <c r="I31" s="14">
        <v>0.75</v>
      </c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</row>
    <row r="32" spans="1:65" ht="12" customHeight="1" x14ac:dyDescent="0.2">
      <c r="A32" s="4"/>
      <c r="B32" s="4"/>
      <c r="C32" s="4"/>
      <c r="D32" s="4" t="s">
        <v>66</v>
      </c>
      <c r="E32" s="4"/>
      <c r="F32" s="4"/>
      <c r="G32" s="4"/>
      <c r="H32" s="5" t="s">
        <v>3</v>
      </c>
      <c r="I32" s="14">
        <v>0.2</v>
      </c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</row>
    <row r="33" spans="1:65" ht="12" customHeight="1" x14ac:dyDescent="0.2">
      <c r="A33" s="4"/>
      <c r="B33" s="4"/>
      <c r="C33" s="4"/>
      <c r="D33" s="4"/>
      <c r="E33" s="4"/>
      <c r="F33" s="4"/>
      <c r="G33" s="4"/>
      <c r="H33" s="5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</row>
    <row r="34" spans="1:65" ht="12" customHeight="1" x14ac:dyDescent="0.2">
      <c r="A34" s="4"/>
      <c r="B34" s="4"/>
      <c r="C34" s="31" t="s">
        <v>41</v>
      </c>
      <c r="D34" s="4"/>
      <c r="E34" s="4"/>
      <c r="F34" s="4"/>
      <c r="G34" s="4"/>
      <c r="H34" s="5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</row>
    <row r="35" spans="1:65" ht="12" customHeight="1" x14ac:dyDescent="0.2">
      <c r="A35" s="4"/>
      <c r="B35" s="4"/>
      <c r="C35" s="4"/>
      <c r="D35" s="4" t="s">
        <v>67</v>
      </c>
      <c r="E35" s="4"/>
      <c r="F35" s="4"/>
      <c r="G35" s="4"/>
      <c r="H35" s="5" t="s">
        <v>3</v>
      </c>
      <c r="I35" s="14">
        <v>1E-4</v>
      </c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</row>
    <row r="36" spans="1:65" ht="12" customHeight="1" x14ac:dyDescent="0.2">
      <c r="A36" s="4"/>
      <c r="B36" s="4"/>
      <c r="C36" s="4"/>
      <c r="D36" s="4" t="s">
        <v>68</v>
      </c>
      <c r="E36" s="4"/>
      <c r="F36" s="4"/>
      <c r="G36" s="4"/>
      <c r="H36" s="5" t="s">
        <v>3</v>
      </c>
      <c r="I36" s="14">
        <v>8.9999999999999998E-4</v>
      </c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</row>
    <row r="37" spans="1:65" ht="12" customHeight="1" x14ac:dyDescent="0.2">
      <c r="A37" s="4"/>
      <c r="B37" s="4"/>
      <c r="C37" s="4"/>
      <c r="D37" s="4" t="s">
        <v>69</v>
      </c>
      <c r="E37" s="4"/>
      <c r="F37" s="4"/>
      <c r="G37" s="4"/>
      <c r="H37" s="5" t="s">
        <v>3</v>
      </c>
      <c r="I37" s="14">
        <v>0.999</v>
      </c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</row>
    <row r="38" spans="1:65" ht="12" customHeight="1" x14ac:dyDescent="0.2">
      <c r="A38" s="4"/>
      <c r="B38" s="4"/>
      <c r="C38" s="4"/>
      <c r="D38" s="4"/>
      <c r="E38" s="4"/>
      <c r="F38" s="4"/>
      <c r="G38" s="4"/>
      <c r="H38" s="5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</row>
    <row r="39" spans="1:65" ht="12" customHeight="1" x14ac:dyDescent="0.2">
      <c r="A39" s="10">
        <f>MAX(A$3:A38)+0.01</f>
        <v>1.02</v>
      </c>
      <c r="B39" s="10"/>
      <c r="C39" s="10" t="s">
        <v>30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</row>
    <row r="40" spans="1:65" x14ac:dyDescent="0.2">
      <c r="A40" s="4"/>
      <c r="B40" s="4"/>
      <c r="C40" s="4"/>
      <c r="D40" s="4"/>
      <c r="E40" s="4"/>
      <c r="F40" s="4"/>
      <c r="G40" s="4"/>
      <c r="H40" s="5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</row>
    <row r="41" spans="1:65" x14ac:dyDescent="0.2">
      <c r="A41" s="4"/>
      <c r="B41" s="4"/>
      <c r="C41" s="7" t="s">
        <v>42</v>
      </c>
      <c r="D41" s="4"/>
      <c r="E41" s="4"/>
      <c r="F41" s="4"/>
      <c r="G41" s="4"/>
      <c r="H41" s="5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</row>
    <row r="42" spans="1:65" x14ac:dyDescent="0.2">
      <c r="A42" s="4"/>
      <c r="B42" s="4"/>
      <c r="C42" s="4"/>
      <c r="D42" s="4" t="s">
        <v>70</v>
      </c>
      <c r="E42" s="4"/>
      <c r="F42" s="4"/>
      <c r="G42" s="4"/>
      <c r="H42" s="5" t="s">
        <v>44</v>
      </c>
      <c r="I42" s="28">
        <v>50</v>
      </c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</row>
    <row r="43" spans="1:65" x14ac:dyDescent="0.2">
      <c r="A43" s="4"/>
      <c r="B43" s="4"/>
      <c r="C43" s="4"/>
      <c r="D43" s="4" t="s">
        <v>71</v>
      </c>
      <c r="E43" s="4"/>
      <c r="F43" s="4"/>
      <c r="G43" s="4"/>
      <c r="H43" s="5" t="s">
        <v>46</v>
      </c>
      <c r="I43" s="14">
        <v>2.5000000000000001E-2</v>
      </c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</row>
    <row r="44" spans="1:65" x14ac:dyDescent="0.2">
      <c r="A44" s="4"/>
      <c r="B44" s="4"/>
      <c r="C44" s="4"/>
      <c r="D44" s="4" t="s">
        <v>72</v>
      </c>
      <c r="E44" s="4"/>
      <c r="F44" s="4"/>
      <c r="G44" s="4"/>
      <c r="H44" s="5" t="s">
        <v>43</v>
      </c>
      <c r="I44" s="22">
        <v>1</v>
      </c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</row>
    <row r="45" spans="1:65" x14ac:dyDescent="0.2">
      <c r="A45" s="4"/>
      <c r="B45" s="4"/>
      <c r="C45" s="4"/>
      <c r="D45" s="4"/>
      <c r="E45" s="4"/>
      <c r="F45" s="4"/>
      <c r="G45" s="4"/>
      <c r="H45" s="5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</row>
    <row r="46" spans="1:65" x14ac:dyDescent="0.2">
      <c r="A46" s="4"/>
      <c r="B46" s="4"/>
      <c r="C46" s="7" t="s">
        <v>47</v>
      </c>
      <c r="D46" s="4"/>
      <c r="E46" s="4"/>
      <c r="F46" s="4"/>
      <c r="G46" s="4"/>
      <c r="H46" s="5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</row>
    <row r="47" spans="1:65" x14ac:dyDescent="0.2">
      <c r="A47" s="4"/>
      <c r="B47" s="4"/>
      <c r="C47" s="4"/>
      <c r="D47" s="4" t="s">
        <v>70</v>
      </c>
      <c r="E47" s="4"/>
      <c r="F47" s="4"/>
      <c r="G47" s="4"/>
      <c r="H47" s="5" t="s">
        <v>44</v>
      </c>
      <c r="I47" s="28">
        <v>45</v>
      </c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</row>
    <row r="48" spans="1:65" x14ac:dyDescent="0.2">
      <c r="A48" s="4"/>
      <c r="B48" s="4"/>
      <c r="C48" s="4"/>
      <c r="D48" s="4" t="s">
        <v>71</v>
      </c>
      <c r="E48" s="4"/>
      <c r="F48" s="4"/>
      <c r="G48" s="4"/>
      <c r="H48" s="5" t="s">
        <v>46</v>
      </c>
      <c r="I48" s="14">
        <v>0.02</v>
      </c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</row>
    <row r="49" spans="1:65" x14ac:dyDescent="0.2">
      <c r="A49" s="4"/>
      <c r="B49" s="4"/>
      <c r="C49" s="4"/>
      <c r="D49" s="4" t="s">
        <v>72</v>
      </c>
      <c r="E49" s="4"/>
      <c r="F49" s="4"/>
      <c r="G49" s="4"/>
      <c r="H49" s="5" t="s">
        <v>43</v>
      </c>
      <c r="I49" s="22">
        <v>1</v>
      </c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</row>
    <row r="50" spans="1:65" x14ac:dyDescent="0.2">
      <c r="A50" s="4"/>
      <c r="B50" s="4"/>
      <c r="C50" s="4"/>
      <c r="D50" s="4" t="s">
        <v>73</v>
      </c>
      <c r="E50" s="4"/>
      <c r="F50" s="4"/>
      <c r="G50" s="4"/>
      <c r="H50" s="5" t="s">
        <v>37</v>
      </c>
      <c r="I50" s="28">
        <v>75000</v>
      </c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</row>
    <row r="51" spans="1:65" x14ac:dyDescent="0.2">
      <c r="A51" s="4"/>
      <c r="B51" s="4"/>
      <c r="C51" s="4"/>
      <c r="D51" s="4"/>
      <c r="E51" s="4"/>
      <c r="F51" s="4"/>
      <c r="G51" s="4"/>
      <c r="H51" s="5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</row>
    <row r="52" spans="1:65" x14ac:dyDescent="0.2">
      <c r="A52" s="4"/>
      <c r="B52" s="4"/>
      <c r="C52" s="7" t="s">
        <v>48</v>
      </c>
      <c r="D52" s="4"/>
      <c r="E52" s="4"/>
      <c r="F52" s="4"/>
      <c r="G52" s="4"/>
      <c r="H52" s="5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</row>
    <row r="53" spans="1:65" x14ac:dyDescent="0.2">
      <c r="A53" s="4"/>
      <c r="B53" s="4"/>
      <c r="C53" s="4"/>
      <c r="D53" s="4" t="s">
        <v>70</v>
      </c>
      <c r="E53" s="4"/>
      <c r="F53" s="4"/>
      <c r="G53" s="4"/>
      <c r="H53" s="5" t="s">
        <v>44</v>
      </c>
      <c r="I53" s="28">
        <v>70</v>
      </c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</row>
    <row r="54" spans="1:65" x14ac:dyDescent="0.2">
      <c r="A54" s="4"/>
      <c r="B54" s="4"/>
      <c r="C54" s="4"/>
      <c r="D54" s="4" t="s">
        <v>74</v>
      </c>
      <c r="E54" s="4"/>
      <c r="F54" s="4"/>
      <c r="G54" s="4"/>
      <c r="H54" s="5" t="s">
        <v>49</v>
      </c>
      <c r="I54" s="22">
        <v>1</v>
      </c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</row>
    <row r="55" spans="1:65" x14ac:dyDescent="0.2">
      <c r="A55" s="4"/>
      <c r="B55" s="4"/>
      <c r="C55" s="4"/>
      <c r="D55" s="4"/>
      <c r="E55" s="4"/>
      <c r="F55" s="4"/>
      <c r="G55" s="4"/>
      <c r="H55" s="5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</row>
    <row r="56" spans="1:65" x14ac:dyDescent="0.2">
      <c r="A56" s="4"/>
      <c r="B56" s="4"/>
      <c r="C56" s="7" t="s">
        <v>51</v>
      </c>
      <c r="D56" s="4"/>
      <c r="E56" s="4"/>
      <c r="F56" s="4"/>
      <c r="G56" s="4"/>
      <c r="H56" s="5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</row>
    <row r="57" spans="1:65" x14ac:dyDescent="0.2">
      <c r="A57" s="4"/>
      <c r="B57" s="4"/>
      <c r="C57" s="4"/>
      <c r="D57" s="4" t="s">
        <v>70</v>
      </c>
      <c r="E57" s="4"/>
      <c r="F57" s="4"/>
      <c r="G57" s="4"/>
      <c r="H57" s="5" t="s">
        <v>52</v>
      </c>
      <c r="I57" s="28">
        <v>18</v>
      </c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</row>
    <row r="58" spans="1:65" x14ac:dyDescent="0.2">
      <c r="A58" s="4"/>
      <c r="B58" s="4"/>
      <c r="C58" s="4"/>
      <c r="D58" s="4" t="s">
        <v>71</v>
      </c>
      <c r="E58" s="4"/>
      <c r="F58" s="4"/>
      <c r="G58" s="4"/>
      <c r="H58" s="5" t="s">
        <v>46</v>
      </c>
      <c r="I58" s="14">
        <v>2.5000000000000001E-2</v>
      </c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</row>
    <row r="59" spans="1:65" x14ac:dyDescent="0.2">
      <c r="A59" s="4"/>
      <c r="B59" s="4"/>
      <c r="C59" s="4"/>
      <c r="D59" s="4" t="s">
        <v>72</v>
      </c>
      <c r="E59" s="4"/>
      <c r="F59" s="4"/>
      <c r="G59" s="4"/>
      <c r="H59" s="5" t="s">
        <v>43</v>
      </c>
      <c r="I59" s="22">
        <v>4</v>
      </c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</row>
    <row r="60" spans="1:65" x14ac:dyDescent="0.2">
      <c r="A60" s="4"/>
      <c r="B60" s="4"/>
      <c r="C60" s="4"/>
      <c r="D60" s="4"/>
      <c r="E60" s="4"/>
      <c r="F60" s="4"/>
      <c r="G60" s="4"/>
      <c r="H60" s="5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</row>
    <row r="61" spans="1:65" x14ac:dyDescent="0.2">
      <c r="A61" s="4"/>
      <c r="B61" s="4"/>
      <c r="C61" s="2"/>
      <c r="D61" s="4" t="s">
        <v>60</v>
      </c>
      <c r="E61" s="4"/>
      <c r="F61" s="4"/>
      <c r="G61" s="4"/>
      <c r="H61" s="5" t="s">
        <v>50</v>
      </c>
      <c r="I61" s="22">
        <v>35274</v>
      </c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</row>
    <row r="62" spans="1:65" x14ac:dyDescent="0.2">
      <c r="A62" s="4"/>
      <c r="B62" s="4"/>
      <c r="C62" s="4"/>
      <c r="D62" s="4"/>
      <c r="E62" s="4"/>
      <c r="F62" s="4"/>
      <c r="G62" s="4"/>
      <c r="H62" s="5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</row>
    <row r="63" spans="1:65" x14ac:dyDescent="0.2">
      <c r="A63" s="4"/>
      <c r="B63" s="4"/>
      <c r="C63" s="7" t="s">
        <v>53</v>
      </c>
      <c r="D63" s="4"/>
      <c r="E63" s="4"/>
      <c r="F63" s="4"/>
      <c r="G63" s="4"/>
      <c r="H63" s="5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</row>
    <row r="64" spans="1:65" x14ac:dyDescent="0.2">
      <c r="A64" s="4"/>
      <c r="B64" s="4"/>
      <c r="C64" s="4"/>
      <c r="D64" s="4" t="s">
        <v>70</v>
      </c>
      <c r="E64" s="4"/>
      <c r="F64" s="4"/>
      <c r="G64" s="4"/>
      <c r="H64" s="5" t="s">
        <v>52</v>
      </c>
      <c r="I64" s="28">
        <v>3</v>
      </c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</row>
    <row r="65" spans="1:65" x14ac:dyDescent="0.2">
      <c r="A65" s="4"/>
      <c r="B65" s="4"/>
      <c r="C65" s="4"/>
      <c r="D65" s="4" t="s">
        <v>71</v>
      </c>
      <c r="E65" s="4"/>
      <c r="F65" s="4"/>
      <c r="G65" s="4"/>
      <c r="H65" s="5" t="s">
        <v>46</v>
      </c>
      <c r="I65" s="14">
        <v>2.5000000000000001E-2</v>
      </c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</row>
    <row r="66" spans="1:65" x14ac:dyDescent="0.2">
      <c r="A66" s="4"/>
      <c r="B66" s="4"/>
      <c r="C66" s="4"/>
      <c r="D66" s="4" t="s">
        <v>45</v>
      </c>
      <c r="E66" s="4"/>
      <c r="F66" s="4"/>
      <c r="G66" s="4"/>
      <c r="H66" s="5" t="s">
        <v>43</v>
      </c>
      <c r="I66" s="22">
        <v>4</v>
      </c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</row>
    <row r="67" spans="1:65" x14ac:dyDescent="0.2">
      <c r="A67" s="4"/>
      <c r="B67" s="4"/>
      <c r="C67" s="4"/>
      <c r="D67" s="4"/>
      <c r="E67" s="4"/>
      <c r="F67" s="4"/>
      <c r="G67" s="4"/>
      <c r="H67" s="5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</row>
    <row r="68" spans="1:65" x14ac:dyDescent="0.2">
      <c r="A68" s="4"/>
      <c r="B68" s="4"/>
      <c r="C68" s="7" t="s">
        <v>62</v>
      </c>
      <c r="D68" s="4"/>
      <c r="E68" s="4"/>
      <c r="F68" s="4"/>
      <c r="G68" s="4"/>
      <c r="H68" s="5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</row>
    <row r="69" spans="1:65" x14ac:dyDescent="0.2">
      <c r="A69" s="4"/>
      <c r="B69" s="4"/>
      <c r="C69" s="4"/>
      <c r="D69" s="4" t="s">
        <v>70</v>
      </c>
      <c r="E69" s="4"/>
      <c r="F69" s="4"/>
      <c r="G69" s="4"/>
      <c r="H69" s="5" t="s">
        <v>44</v>
      </c>
      <c r="I69" s="28">
        <v>150</v>
      </c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</row>
    <row r="70" spans="1:65" x14ac:dyDescent="0.2">
      <c r="A70" s="4"/>
      <c r="B70" s="4"/>
      <c r="C70" s="4"/>
      <c r="D70" s="4" t="s">
        <v>71</v>
      </c>
      <c r="E70" s="4"/>
      <c r="F70" s="4"/>
      <c r="G70" s="4"/>
      <c r="H70" s="5" t="s">
        <v>46</v>
      </c>
      <c r="I70" s="14">
        <v>1.4999999999999999E-2</v>
      </c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</row>
    <row r="71" spans="1:65" x14ac:dyDescent="0.2">
      <c r="A71" s="4"/>
      <c r="B71" s="4"/>
      <c r="C71" s="4"/>
      <c r="D71" s="4" t="s">
        <v>72</v>
      </c>
      <c r="E71" s="4"/>
      <c r="F71" s="4"/>
      <c r="G71" s="4"/>
      <c r="H71" s="5" t="s">
        <v>43</v>
      </c>
      <c r="I71" s="22">
        <v>4</v>
      </c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</row>
    <row r="72" spans="1:65" x14ac:dyDescent="0.2">
      <c r="A72" s="4"/>
      <c r="B72" s="4"/>
      <c r="C72" s="4"/>
      <c r="D72" s="4"/>
      <c r="E72" s="4"/>
      <c r="F72" s="4"/>
      <c r="G72" s="4"/>
      <c r="H72" s="5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</row>
    <row r="73" spans="1:65" ht="12" customHeight="1" x14ac:dyDescent="0.2">
      <c r="A73" s="10">
        <f>MAX(A$3:A72)+0.01</f>
        <v>1.03</v>
      </c>
      <c r="B73" s="10"/>
      <c r="C73" s="10" t="s">
        <v>32</v>
      </c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</row>
    <row r="74" spans="1:65" x14ac:dyDescent="0.2">
      <c r="A74" s="4"/>
      <c r="B74" s="4"/>
      <c r="C74" s="4"/>
      <c r="D74" s="4"/>
      <c r="E74" s="4"/>
      <c r="F74" s="4"/>
      <c r="G74" s="4"/>
      <c r="H74" s="5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</row>
    <row r="75" spans="1:65" x14ac:dyDescent="0.2">
      <c r="A75" s="4"/>
      <c r="B75" s="4"/>
      <c r="C75" s="31" t="s">
        <v>54</v>
      </c>
      <c r="D75" s="4"/>
      <c r="E75" s="4"/>
      <c r="F75" s="4"/>
      <c r="G75" s="4"/>
      <c r="H75" s="5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</row>
    <row r="76" spans="1:65" x14ac:dyDescent="0.2">
      <c r="A76" s="4"/>
      <c r="B76" s="4"/>
      <c r="C76" s="4"/>
      <c r="D76" s="4" t="s">
        <v>70</v>
      </c>
      <c r="E76" s="4"/>
      <c r="F76" s="4"/>
      <c r="G76" s="4"/>
      <c r="H76" s="5" t="s">
        <v>55</v>
      </c>
      <c r="I76" s="22">
        <v>70000</v>
      </c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</row>
    <row r="77" spans="1:65" x14ac:dyDescent="0.2">
      <c r="A77" s="4"/>
      <c r="B77" s="4"/>
      <c r="C77" s="4"/>
      <c r="D77" s="4" t="s">
        <v>71</v>
      </c>
      <c r="E77" s="4"/>
      <c r="F77" s="4"/>
      <c r="G77" s="4"/>
      <c r="H77" s="5" t="s">
        <v>46</v>
      </c>
      <c r="I77" s="14">
        <v>0.02</v>
      </c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</row>
    <row r="78" spans="1:65" x14ac:dyDescent="0.2">
      <c r="A78" s="4"/>
      <c r="B78" s="4"/>
      <c r="C78" s="4"/>
      <c r="D78" s="4" t="s">
        <v>72</v>
      </c>
      <c r="E78" s="4"/>
      <c r="F78" s="4"/>
      <c r="G78" s="4"/>
      <c r="H78" s="5" t="s">
        <v>43</v>
      </c>
      <c r="I78" s="22">
        <v>1</v>
      </c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</row>
    <row r="79" spans="1:65" x14ac:dyDescent="0.2">
      <c r="A79" s="4"/>
      <c r="B79" s="4"/>
      <c r="C79" s="4"/>
      <c r="D79" s="4" t="s">
        <v>56</v>
      </c>
      <c r="E79" s="4"/>
      <c r="F79" s="4"/>
      <c r="G79" s="4"/>
      <c r="H79" s="5" t="s">
        <v>31</v>
      </c>
      <c r="I79" s="22">
        <v>5</v>
      </c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</row>
    <row r="80" spans="1:65" x14ac:dyDescent="0.2">
      <c r="A80" s="4"/>
      <c r="B80" s="4"/>
      <c r="C80" s="4"/>
      <c r="D80" s="4"/>
      <c r="E80" s="4"/>
      <c r="F80" s="4"/>
      <c r="G80" s="4"/>
      <c r="H80" s="5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</row>
    <row r="81" spans="1:65" x14ac:dyDescent="0.2">
      <c r="A81" s="4"/>
      <c r="B81" s="4"/>
      <c r="C81" s="31" t="s">
        <v>61</v>
      </c>
      <c r="D81" s="4"/>
      <c r="E81" s="4"/>
      <c r="F81" s="4"/>
      <c r="G81" s="4"/>
      <c r="H81" s="5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</row>
    <row r="82" spans="1:65" x14ac:dyDescent="0.2">
      <c r="A82" s="4"/>
      <c r="B82" s="4"/>
      <c r="C82" s="4"/>
      <c r="D82" s="4" t="s">
        <v>70</v>
      </c>
      <c r="E82" s="4"/>
      <c r="F82" s="4"/>
      <c r="G82" s="4"/>
      <c r="H82" s="5" t="s">
        <v>44</v>
      </c>
      <c r="I82" s="28">
        <v>20</v>
      </c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</row>
    <row r="83" spans="1:65" x14ac:dyDescent="0.2">
      <c r="A83" s="4"/>
      <c r="B83" s="4"/>
      <c r="C83" s="4"/>
      <c r="D83" s="4" t="s">
        <v>71</v>
      </c>
      <c r="E83" s="4"/>
      <c r="F83" s="4"/>
      <c r="G83" s="4"/>
      <c r="H83" s="5" t="s">
        <v>46</v>
      </c>
      <c r="I83" s="14">
        <v>0.02</v>
      </c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</row>
    <row r="84" spans="1:65" x14ac:dyDescent="0.2">
      <c r="A84" s="4"/>
      <c r="B84" s="4"/>
      <c r="C84" s="4"/>
      <c r="D84" s="4" t="s">
        <v>72</v>
      </c>
      <c r="E84" s="4"/>
      <c r="F84" s="4"/>
      <c r="G84" s="4"/>
      <c r="H84" s="5" t="s">
        <v>43</v>
      </c>
      <c r="I84" s="22">
        <v>1</v>
      </c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</row>
    <row r="85" spans="1:65" x14ac:dyDescent="0.2">
      <c r="A85" s="4"/>
      <c r="B85" s="4"/>
      <c r="C85" s="4"/>
      <c r="D85" s="4"/>
      <c r="E85" s="4"/>
      <c r="F85" s="4"/>
      <c r="G85" s="4"/>
      <c r="H85" s="5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</row>
    <row r="86" spans="1:65" x14ac:dyDescent="0.2">
      <c r="A86" s="4"/>
      <c r="B86" s="4"/>
      <c r="C86" s="31" t="s">
        <v>57</v>
      </c>
      <c r="D86" s="4"/>
      <c r="E86" s="4"/>
      <c r="F86" s="4"/>
      <c r="G86" s="4"/>
      <c r="H86" s="5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</row>
    <row r="87" spans="1:65" x14ac:dyDescent="0.2">
      <c r="A87" s="4"/>
      <c r="B87" s="4"/>
      <c r="C87" s="4"/>
      <c r="D87" s="4" t="s">
        <v>70</v>
      </c>
      <c r="E87" s="4"/>
      <c r="F87" s="4"/>
      <c r="G87" s="4"/>
      <c r="H87" s="5" t="s">
        <v>44</v>
      </c>
      <c r="I87" s="28">
        <v>150</v>
      </c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</row>
    <row r="88" spans="1:65" x14ac:dyDescent="0.2">
      <c r="A88" s="4"/>
      <c r="B88" s="4"/>
      <c r="C88" s="4"/>
      <c r="D88" s="4" t="s">
        <v>71</v>
      </c>
      <c r="E88" s="4"/>
      <c r="F88" s="4"/>
      <c r="G88" s="4"/>
      <c r="H88" s="5" t="s">
        <v>46</v>
      </c>
      <c r="I88" s="14">
        <v>0.02</v>
      </c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</row>
    <row r="89" spans="1:65" x14ac:dyDescent="0.2">
      <c r="A89" s="4"/>
      <c r="B89" s="4"/>
      <c r="C89" s="4"/>
      <c r="D89" s="4" t="s">
        <v>72</v>
      </c>
      <c r="E89" s="4"/>
      <c r="F89" s="4"/>
      <c r="G89" s="4"/>
      <c r="H89" s="5" t="s">
        <v>43</v>
      </c>
      <c r="I89" s="22">
        <v>1</v>
      </c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</row>
    <row r="90" spans="1:65" x14ac:dyDescent="0.2">
      <c r="A90" s="4"/>
      <c r="B90" s="4"/>
      <c r="C90" s="4"/>
      <c r="D90" s="4"/>
      <c r="E90" s="4"/>
      <c r="F90" s="4"/>
      <c r="G90" s="4"/>
      <c r="H90" s="5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</row>
    <row r="91" spans="1:65" x14ac:dyDescent="0.2">
      <c r="A91" s="4"/>
      <c r="B91" s="4"/>
      <c r="C91" s="31" t="s">
        <v>58</v>
      </c>
      <c r="D91" s="4"/>
      <c r="E91" s="4"/>
      <c r="F91" s="4"/>
      <c r="G91" s="4"/>
      <c r="H91" s="5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  <c r="AC91" s="4"/>
      <c r="AD91" s="4"/>
      <c r="AE91" s="4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 s="4"/>
      <c r="BH91" s="4"/>
      <c r="BI91" s="4"/>
      <c r="BJ91" s="4"/>
      <c r="BK91" s="4"/>
      <c r="BL91" s="4"/>
      <c r="BM91" s="4"/>
    </row>
    <row r="92" spans="1:65" x14ac:dyDescent="0.2">
      <c r="A92" s="4"/>
      <c r="B92" s="4"/>
      <c r="C92" s="4"/>
      <c r="D92" s="4" t="s">
        <v>70</v>
      </c>
      <c r="E92" s="4"/>
      <c r="F92" s="4"/>
      <c r="G92" s="4"/>
      <c r="H92" s="5" t="s">
        <v>55</v>
      </c>
      <c r="I92" s="22">
        <v>500000</v>
      </c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 s="4"/>
      <c r="BH92" s="4"/>
      <c r="BI92" s="4"/>
      <c r="BJ92" s="4"/>
      <c r="BK92" s="4"/>
      <c r="BL92" s="4"/>
      <c r="BM92" s="4"/>
    </row>
    <row r="93" spans="1:65" x14ac:dyDescent="0.2">
      <c r="A93" s="4"/>
      <c r="B93" s="4"/>
      <c r="C93" s="4"/>
      <c r="D93" s="4" t="s">
        <v>77</v>
      </c>
      <c r="E93" s="4"/>
      <c r="F93" s="4"/>
      <c r="G93" s="4"/>
      <c r="H93" s="5" t="s">
        <v>59</v>
      </c>
      <c r="I93" s="22">
        <v>65500</v>
      </c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 s="4"/>
      <c r="BH93" s="4"/>
      <c r="BI93" s="4"/>
      <c r="BJ93" s="4"/>
      <c r="BK93" s="4"/>
      <c r="BL93" s="4"/>
      <c r="BM93" s="4"/>
    </row>
    <row r="94" spans="1:65" x14ac:dyDescent="0.2">
      <c r="A94" s="4"/>
      <c r="B94" s="4"/>
      <c r="C94" s="4"/>
      <c r="D94" s="4" t="s">
        <v>71</v>
      </c>
      <c r="E94" s="4"/>
      <c r="F94" s="4"/>
      <c r="G94" s="4"/>
      <c r="H94" s="5" t="s">
        <v>46</v>
      </c>
      <c r="I94" s="14">
        <v>0.05</v>
      </c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  <c r="AC94" s="4"/>
      <c r="AD94" s="4"/>
      <c r="AE94" s="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 s="4"/>
      <c r="BH94" s="4"/>
      <c r="BI94" s="4"/>
      <c r="BJ94" s="4"/>
      <c r="BK94" s="4"/>
      <c r="BL94" s="4"/>
      <c r="BM94" s="4"/>
    </row>
    <row r="95" spans="1:65" x14ac:dyDescent="0.2">
      <c r="A95" s="4"/>
      <c r="B95" s="4"/>
      <c r="C95" s="4"/>
      <c r="D95" s="4" t="s">
        <v>72</v>
      </c>
      <c r="E95" s="4"/>
      <c r="F95" s="4"/>
      <c r="G95" s="4"/>
      <c r="H95" s="5" t="s">
        <v>43</v>
      </c>
      <c r="I95" s="22">
        <v>1</v>
      </c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 s="4"/>
      <c r="BH95" s="4"/>
      <c r="BI95" s="4"/>
      <c r="BJ95" s="4"/>
      <c r="BK95" s="4"/>
      <c r="BL95" s="4"/>
      <c r="BM95" s="4"/>
    </row>
    <row r="96" spans="1:65" x14ac:dyDescent="0.2">
      <c r="A96" s="4"/>
      <c r="B96" s="4"/>
      <c r="C96" s="4"/>
      <c r="D96" s="4" t="s">
        <v>78</v>
      </c>
      <c r="E96" s="4"/>
      <c r="F96" s="4"/>
      <c r="G96" s="4"/>
      <c r="H96" s="5" t="s">
        <v>31</v>
      </c>
      <c r="I96" s="22">
        <v>12</v>
      </c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  <c r="AC96" s="4"/>
      <c r="AD96" s="4"/>
      <c r="AE96" s="4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 s="4"/>
      <c r="BH96" s="4"/>
      <c r="BI96" s="4"/>
      <c r="BJ96" s="4"/>
      <c r="BK96" s="4"/>
      <c r="BL96" s="4"/>
      <c r="BM96" s="4"/>
    </row>
    <row r="97" spans="1:65" x14ac:dyDescent="0.2">
      <c r="A97" s="4"/>
      <c r="B97" s="4"/>
      <c r="C97" s="4"/>
      <c r="D97" s="4"/>
      <c r="E97" s="4"/>
      <c r="F97" s="4"/>
      <c r="G97" s="4"/>
      <c r="H97" s="5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 s="4"/>
      <c r="BH97" s="4"/>
      <c r="BI97" s="4"/>
      <c r="BJ97" s="4"/>
      <c r="BK97" s="4"/>
      <c r="BL97" s="4"/>
      <c r="BM97" s="4"/>
    </row>
    <row r="98" spans="1:65" ht="12" customHeight="1" x14ac:dyDescent="0.2">
      <c r="A98" s="10"/>
      <c r="B98" s="10"/>
      <c r="C98" s="10" t="s">
        <v>2</v>
      </c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</row>
    <row r="99" spans="1:65" x14ac:dyDescent="0.2">
      <c r="A99" s="4"/>
      <c r="B99" s="4"/>
      <c r="C99" s="7"/>
      <c r="D99" s="4"/>
      <c r="E99" s="4"/>
      <c r="F99" s="4"/>
      <c r="G99" s="4"/>
      <c r="H99" s="5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</row>
    <row r="100" spans="1:65" x14ac:dyDescent="0.2">
      <c r="A100" s="4"/>
      <c r="B100" s="4"/>
      <c r="C100" s="7"/>
      <c r="D100" s="4"/>
      <c r="E100" s="4"/>
      <c r="F100" s="4"/>
      <c r="G100" s="4"/>
      <c r="H100" s="5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</row>
    <row r="101" spans="1:65" x14ac:dyDescent="0.2">
      <c r="A101" s="4"/>
      <c r="B101" s="4"/>
      <c r="C101" s="7"/>
      <c r="D101" s="4"/>
      <c r="E101" s="4"/>
      <c r="F101" s="4"/>
      <c r="G101" s="4"/>
      <c r="H101" s="5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</row>
    <row r="102" spans="1:65" x14ac:dyDescent="0.2">
      <c r="A102" s="4"/>
      <c r="B102" s="4"/>
      <c r="C102" s="7"/>
      <c r="D102" s="4"/>
      <c r="E102" s="4"/>
      <c r="F102" s="4"/>
      <c r="G102" s="4"/>
      <c r="H102" s="5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4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4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</row>
    <row r="103" spans="1:65" x14ac:dyDescent="0.2">
      <c r="A103" s="4"/>
      <c r="B103" s="4"/>
      <c r="C103" s="7"/>
      <c r="D103" s="4"/>
      <c r="E103" s="4"/>
      <c r="F103" s="4"/>
      <c r="G103" s="4"/>
      <c r="H103" s="5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4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4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</row>
    <row r="104" spans="1:65" x14ac:dyDescent="0.2">
      <c r="A104" s="4"/>
      <c r="B104" s="4"/>
      <c r="C104" s="7"/>
      <c r="D104" s="4"/>
      <c r="E104" s="4"/>
      <c r="F104" s="4"/>
      <c r="G104" s="4"/>
      <c r="H104" s="5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4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4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</row>
    <row r="105" spans="1:65" x14ac:dyDescent="0.2">
      <c r="A105" s="4"/>
      <c r="B105" s="4"/>
      <c r="C105" s="7"/>
      <c r="D105" s="4"/>
      <c r="E105" s="4"/>
      <c r="F105" s="4"/>
      <c r="G105" s="4"/>
      <c r="H105" s="5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4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4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</row>
    <row r="106" spans="1:65" x14ac:dyDescent="0.2">
      <c r="A106" s="4"/>
      <c r="B106" s="4"/>
      <c r="C106" s="7"/>
      <c r="D106" s="4"/>
      <c r="E106" s="4"/>
      <c r="F106" s="4"/>
      <c r="G106" s="4"/>
      <c r="H106" s="5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4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4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</row>
    <row r="107" spans="1:65" x14ac:dyDescent="0.2">
      <c r="A107" s="4"/>
      <c r="B107" s="4"/>
      <c r="C107" s="7"/>
      <c r="D107" s="4"/>
      <c r="E107" s="4"/>
      <c r="F107" s="4"/>
      <c r="G107" s="4"/>
      <c r="H107" s="5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4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4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</row>
    <row r="108" spans="1:65" x14ac:dyDescent="0.2">
      <c r="A108" s="4"/>
      <c r="B108" s="4"/>
      <c r="C108" s="7"/>
      <c r="D108" s="4"/>
      <c r="E108" s="4"/>
      <c r="F108" s="4"/>
      <c r="G108" s="4"/>
      <c r="H108" s="5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4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</row>
    <row r="109" spans="1:65" x14ac:dyDescent="0.2">
      <c r="A109" s="4"/>
      <c r="B109" s="4"/>
      <c r="C109" s="7"/>
      <c r="D109" s="4"/>
      <c r="E109" s="4"/>
      <c r="F109" s="4"/>
      <c r="G109" s="4"/>
      <c r="H109" s="5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4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4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</row>
    <row r="110" spans="1:65" x14ac:dyDescent="0.2">
      <c r="A110" s="4"/>
      <c r="B110" s="4"/>
      <c r="C110" s="7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4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</row>
    <row r="111" spans="1:65" x14ac:dyDescent="0.2">
      <c r="A111" s="4"/>
      <c r="B111" s="4"/>
      <c r="C111" s="7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4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4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</row>
    <row r="112" spans="1:65" x14ac:dyDescent="0.2">
      <c r="A112" s="4"/>
      <c r="B112" s="4"/>
      <c r="C112" s="7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4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</row>
    <row r="113" spans="1:65" x14ac:dyDescent="0.2">
      <c r="A113" s="4"/>
      <c r="B113" s="4"/>
      <c r="C113" s="7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4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</row>
    <row r="114" spans="1:65" x14ac:dyDescent="0.2">
      <c r="A114" s="4"/>
      <c r="B114" s="4"/>
      <c r="C114" s="7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4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</row>
    <row r="115" spans="1:65" x14ac:dyDescent="0.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4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4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</row>
    <row r="116" spans="1:65" x14ac:dyDescent="0.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4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</row>
    <row r="117" spans="1:65" x14ac:dyDescent="0.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4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</row>
    <row r="118" spans="1:65" x14ac:dyDescent="0.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4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4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</row>
    <row r="119" spans="1:65" x14ac:dyDescent="0.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4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</row>
    <row r="120" spans="1:65" x14ac:dyDescent="0.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4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4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</row>
    <row r="121" spans="1:65" x14ac:dyDescent="0.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</row>
    <row r="122" spans="1:65" x14ac:dyDescent="0.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4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</row>
    <row r="123" spans="1:65" x14ac:dyDescent="0.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</row>
    <row r="124" spans="1:65" x14ac:dyDescent="0.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4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4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</row>
    <row r="125" spans="1:65" x14ac:dyDescent="0.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4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</row>
    <row r="126" spans="1:65" x14ac:dyDescent="0.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4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4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</row>
    <row r="127" spans="1:65" x14ac:dyDescent="0.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4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4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</row>
    <row r="128" spans="1:65" x14ac:dyDescent="0.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4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</row>
    <row r="129" spans="1:65" x14ac:dyDescent="0.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4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</row>
  </sheetData>
  <pageMargins left="0.70866141732283472" right="0.70866141732283472" top="0.74803149606299213" bottom="0.74803149606299213" header="0.31496062992125984" footer="0.31496062992125984"/>
  <pageSetup paperSize="9" fitToWidth="2" orientation="portrait" verticalDpi="4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0070C0"/>
    <outlinePr summaryBelow="0"/>
  </sheetPr>
  <dimension ref="A1:BM85"/>
  <sheetViews>
    <sheetView showGridLines="0" tabSelected="1" zoomScale="85" zoomScaleNormal="85" zoomScalePageLayoutView="85" workbookViewId="0">
      <pane xSplit="12" ySplit="8" topLeftCell="M9" activePane="bottomRight" state="frozen"/>
      <selection pane="topRight" activeCell="M1" sqref="M1"/>
      <selection pane="bottomLeft" activeCell="A9" sqref="A9"/>
      <selection pane="bottomRight" activeCell="M9" sqref="M9"/>
    </sheetView>
  </sheetViews>
  <sheetFormatPr defaultColWidth="0" defaultRowHeight="12.75" x14ac:dyDescent="0.2"/>
  <cols>
    <col min="1" max="1" width="7.28515625" style="2" customWidth="1"/>
    <col min="2" max="2" width="4.7109375" style="2" customWidth="1"/>
    <col min="3" max="3" width="3.7109375" style="38" customWidth="1"/>
    <col min="4" max="4" width="40.7109375" style="12" customWidth="1"/>
    <col min="5" max="6" width="12.7109375" style="2" customWidth="1"/>
    <col min="7" max="7" width="3.7109375" style="2" customWidth="1"/>
    <col min="8" max="8" width="10.7109375" style="13" customWidth="1"/>
    <col min="9" max="9" width="12.7109375" style="2" customWidth="1"/>
    <col min="10" max="10" width="15.7109375" style="2" customWidth="1"/>
    <col min="11" max="11" width="3.7109375" style="2" customWidth="1"/>
    <col min="12" max="65" width="12.7109375" style="2" customWidth="1"/>
    <col min="66" max="16384" width="8.85546875" style="2" hidden="1"/>
  </cols>
  <sheetData>
    <row r="1" spans="1:65" ht="23.25" x14ac:dyDescent="0.35">
      <c r="A1" s="32" t="s">
        <v>63</v>
      </c>
      <c r="B1" s="33"/>
      <c r="C1" s="34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  <c r="BF1" s="33"/>
      <c r="BG1" s="33"/>
      <c r="BH1" s="33"/>
      <c r="BI1" s="33"/>
      <c r="BJ1" s="33"/>
      <c r="BK1" s="33"/>
      <c r="BL1" s="33"/>
      <c r="BM1" s="33"/>
    </row>
    <row r="2" spans="1:65" s="3" customFormat="1" ht="18" customHeight="1" x14ac:dyDescent="0.25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4"/>
      <c r="BJ2" s="34"/>
      <c r="BK2" s="34"/>
      <c r="BL2" s="34"/>
      <c r="BM2" s="34"/>
    </row>
    <row r="3" spans="1:65" ht="18" customHeight="1" x14ac:dyDescent="0.25">
      <c r="A3" s="35">
        <v>2</v>
      </c>
      <c r="B3" s="33"/>
      <c r="C3" s="36" t="s">
        <v>29</v>
      </c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  <c r="AO3" s="33"/>
      <c r="AP3" s="33"/>
      <c r="AQ3" s="33"/>
      <c r="AR3" s="33"/>
      <c r="AS3" s="33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</row>
    <row r="4" spans="1:65" s="4" customFormat="1" ht="12" customHeight="1" x14ac:dyDescent="0.2">
      <c r="C4" s="31"/>
      <c r="F4" s="18"/>
      <c r="H4" s="18"/>
    </row>
    <row r="5" spans="1:65" s="4" customFormat="1" ht="12" customHeight="1" x14ac:dyDescent="0.2">
      <c r="C5" s="31"/>
      <c r="H5" s="5"/>
    </row>
    <row r="6" spans="1:65" s="4" customFormat="1" ht="12" customHeight="1" x14ac:dyDescent="0.25">
      <c r="C6" s="31"/>
      <c r="D6" s="6"/>
      <c r="E6" s="7" t="s">
        <v>6</v>
      </c>
      <c r="H6" s="5"/>
      <c r="L6" s="8"/>
      <c r="M6" s="8">
        <f>Assumptions!M6</f>
        <v>43070</v>
      </c>
      <c r="N6" s="8">
        <f>Assumptions!N6</f>
        <v>43101</v>
      </c>
      <c r="O6" s="8">
        <f>Assumptions!O6</f>
        <v>43191</v>
      </c>
      <c r="P6" s="8">
        <f>Assumptions!P6</f>
        <v>43282</v>
      </c>
      <c r="Q6" s="8">
        <f>Assumptions!Q6</f>
        <v>43374</v>
      </c>
      <c r="R6" s="8">
        <f>Assumptions!R6</f>
        <v>43466</v>
      </c>
      <c r="S6" s="8">
        <f>Assumptions!S6</f>
        <v>43556</v>
      </c>
      <c r="T6" s="8">
        <f>Assumptions!T6</f>
        <v>43647</v>
      </c>
      <c r="U6" s="8">
        <f>Assumptions!U6</f>
        <v>43739</v>
      </c>
      <c r="V6" s="8">
        <f>Assumptions!V6</f>
        <v>43831</v>
      </c>
      <c r="W6" s="8">
        <f>Assumptions!W6</f>
        <v>43922</v>
      </c>
      <c r="X6" s="8">
        <f>Assumptions!X6</f>
        <v>44013</v>
      </c>
      <c r="Y6" s="8">
        <f>Assumptions!Y6</f>
        <v>44105</v>
      </c>
      <c r="Z6" s="8">
        <f>Assumptions!Z6</f>
        <v>44197</v>
      </c>
      <c r="AA6" s="8">
        <f>Assumptions!AA6</f>
        <v>44287</v>
      </c>
      <c r="AB6" s="8">
        <f>Assumptions!AB6</f>
        <v>44378</v>
      </c>
      <c r="AC6" s="8">
        <f>Assumptions!AC6</f>
        <v>44470</v>
      </c>
      <c r="AD6" s="8">
        <f>Assumptions!AD6</f>
        <v>44562</v>
      </c>
      <c r="AE6" s="8">
        <f>Assumptions!AE6</f>
        <v>44652</v>
      </c>
      <c r="AF6" s="8">
        <f>Assumptions!AF6</f>
        <v>44743</v>
      </c>
      <c r="AG6" s="8">
        <f>Assumptions!AG6</f>
        <v>44835</v>
      </c>
      <c r="AH6" s="8">
        <f>Assumptions!AH6</f>
        <v>44927</v>
      </c>
      <c r="AI6" s="8">
        <f>Assumptions!AI6</f>
        <v>45017</v>
      </c>
      <c r="AJ6" s="8">
        <f>Assumptions!AJ6</f>
        <v>45108</v>
      </c>
      <c r="AK6" s="8">
        <f>Assumptions!AK6</f>
        <v>45200</v>
      </c>
      <c r="AL6" s="8">
        <f>Assumptions!AL6</f>
        <v>45292</v>
      </c>
      <c r="AM6" s="8">
        <f>Assumptions!AM6</f>
        <v>45383</v>
      </c>
      <c r="AN6" s="8">
        <f>Assumptions!AN6</f>
        <v>45474</v>
      </c>
      <c r="AO6" s="8">
        <f>Assumptions!AO6</f>
        <v>45566</v>
      </c>
      <c r="AP6" s="8">
        <f>Assumptions!AP6</f>
        <v>45658</v>
      </c>
      <c r="AQ6" s="8">
        <f>Assumptions!AQ6</f>
        <v>45748</v>
      </c>
      <c r="AR6" s="8">
        <f>Assumptions!AR6</f>
        <v>45839</v>
      </c>
      <c r="AS6" s="8">
        <f>Assumptions!AS6</f>
        <v>45931</v>
      </c>
      <c r="AT6" s="8">
        <f>Assumptions!AT6</f>
        <v>46023</v>
      </c>
      <c r="AU6" s="8">
        <f>Assumptions!AU6</f>
        <v>46113</v>
      </c>
      <c r="AV6" s="8">
        <f>Assumptions!AV6</f>
        <v>46204</v>
      </c>
      <c r="AW6" s="8">
        <f>Assumptions!AW6</f>
        <v>46296</v>
      </c>
      <c r="AX6" s="8">
        <f>Assumptions!AX6</f>
        <v>46388</v>
      </c>
      <c r="AY6" s="8">
        <f>Assumptions!AY6</f>
        <v>46478</v>
      </c>
      <c r="AZ6" s="8">
        <f>Assumptions!AZ6</f>
        <v>46569</v>
      </c>
      <c r="BA6" s="8">
        <f>Assumptions!BA6</f>
        <v>46661</v>
      </c>
      <c r="BB6" s="8">
        <f>Assumptions!BB6</f>
        <v>46753</v>
      </c>
      <c r="BC6" s="8">
        <f>Assumptions!BC6</f>
        <v>46844</v>
      </c>
      <c r="BD6" s="8">
        <f>Assumptions!BD6</f>
        <v>46935</v>
      </c>
      <c r="BE6" s="8">
        <f>Assumptions!BE6</f>
        <v>47027</v>
      </c>
      <c r="BF6" s="8">
        <f>Assumptions!BF6</f>
        <v>47119</v>
      </c>
      <c r="BG6" s="8">
        <f>Assumptions!BG6</f>
        <v>47209</v>
      </c>
      <c r="BH6" s="8">
        <f>Assumptions!BH6</f>
        <v>47300</v>
      </c>
      <c r="BI6" s="8">
        <f>Assumptions!BI6</f>
        <v>47392</v>
      </c>
      <c r="BJ6" s="8">
        <f>Assumptions!BJ6</f>
        <v>47484</v>
      </c>
      <c r="BK6" s="8">
        <f>Assumptions!BK6</f>
        <v>47574</v>
      </c>
      <c r="BL6" s="8">
        <f>Assumptions!BL6</f>
        <v>47665</v>
      </c>
      <c r="BM6" s="8">
        <f>Assumptions!BM6</f>
        <v>47757</v>
      </c>
    </row>
    <row r="7" spans="1:65" s="4" customFormat="1" ht="12" customHeight="1" x14ac:dyDescent="0.25">
      <c r="C7" s="31"/>
      <c r="D7" s="6"/>
      <c r="E7" s="7" t="s">
        <v>7</v>
      </c>
      <c r="H7" s="5" t="s">
        <v>0</v>
      </c>
      <c r="J7" s="4" t="s">
        <v>1</v>
      </c>
      <c r="L7" s="8"/>
      <c r="M7" s="8">
        <f>Assumptions!M7</f>
        <v>43100</v>
      </c>
      <c r="N7" s="8">
        <f>Assumptions!N7</f>
        <v>43190</v>
      </c>
      <c r="O7" s="8">
        <f>Assumptions!O7</f>
        <v>43281</v>
      </c>
      <c r="P7" s="8">
        <f>Assumptions!P7</f>
        <v>43373</v>
      </c>
      <c r="Q7" s="8">
        <f>Assumptions!Q7</f>
        <v>43465</v>
      </c>
      <c r="R7" s="8">
        <f>Assumptions!R7</f>
        <v>43555</v>
      </c>
      <c r="S7" s="8">
        <f>Assumptions!S7</f>
        <v>43646</v>
      </c>
      <c r="T7" s="8">
        <f>Assumptions!T7</f>
        <v>43738</v>
      </c>
      <c r="U7" s="8">
        <f>Assumptions!U7</f>
        <v>43830</v>
      </c>
      <c r="V7" s="8">
        <f>Assumptions!V7</f>
        <v>43921</v>
      </c>
      <c r="W7" s="8">
        <f>Assumptions!W7</f>
        <v>44012</v>
      </c>
      <c r="X7" s="8">
        <f>Assumptions!X7</f>
        <v>44104</v>
      </c>
      <c r="Y7" s="8">
        <f>Assumptions!Y7</f>
        <v>44196</v>
      </c>
      <c r="Z7" s="8">
        <f>Assumptions!Z7</f>
        <v>44286</v>
      </c>
      <c r="AA7" s="8">
        <f>Assumptions!AA7</f>
        <v>44377</v>
      </c>
      <c r="AB7" s="8">
        <f>Assumptions!AB7</f>
        <v>44469</v>
      </c>
      <c r="AC7" s="8">
        <f>Assumptions!AC7</f>
        <v>44561</v>
      </c>
      <c r="AD7" s="8">
        <f>Assumptions!AD7</f>
        <v>44651</v>
      </c>
      <c r="AE7" s="8">
        <f>Assumptions!AE7</f>
        <v>44742</v>
      </c>
      <c r="AF7" s="8">
        <f>Assumptions!AF7</f>
        <v>44834</v>
      </c>
      <c r="AG7" s="8">
        <f>Assumptions!AG7</f>
        <v>44926</v>
      </c>
      <c r="AH7" s="8">
        <f>Assumptions!AH7</f>
        <v>45016</v>
      </c>
      <c r="AI7" s="8">
        <f>Assumptions!AI7</f>
        <v>45107</v>
      </c>
      <c r="AJ7" s="8">
        <f>Assumptions!AJ7</f>
        <v>45199</v>
      </c>
      <c r="AK7" s="8">
        <f>Assumptions!AK7</f>
        <v>45291</v>
      </c>
      <c r="AL7" s="8">
        <f>Assumptions!AL7</f>
        <v>45382</v>
      </c>
      <c r="AM7" s="8">
        <f>Assumptions!AM7</f>
        <v>45473</v>
      </c>
      <c r="AN7" s="8">
        <f>Assumptions!AN7</f>
        <v>45565</v>
      </c>
      <c r="AO7" s="8">
        <f>Assumptions!AO7</f>
        <v>45657</v>
      </c>
      <c r="AP7" s="8">
        <f>Assumptions!AP7</f>
        <v>45747</v>
      </c>
      <c r="AQ7" s="8">
        <f>Assumptions!AQ7</f>
        <v>45838</v>
      </c>
      <c r="AR7" s="8">
        <f>Assumptions!AR7</f>
        <v>45930</v>
      </c>
      <c r="AS7" s="8">
        <f>Assumptions!AS7</f>
        <v>46022</v>
      </c>
      <c r="AT7" s="8">
        <f>Assumptions!AT7</f>
        <v>46112</v>
      </c>
      <c r="AU7" s="8">
        <f>Assumptions!AU7</f>
        <v>46203</v>
      </c>
      <c r="AV7" s="8">
        <f>Assumptions!AV7</f>
        <v>46295</v>
      </c>
      <c r="AW7" s="8">
        <f>Assumptions!AW7</f>
        <v>46387</v>
      </c>
      <c r="AX7" s="8">
        <f>Assumptions!AX7</f>
        <v>46477</v>
      </c>
      <c r="AY7" s="8">
        <f>Assumptions!AY7</f>
        <v>46568</v>
      </c>
      <c r="AZ7" s="8">
        <f>Assumptions!AZ7</f>
        <v>46660</v>
      </c>
      <c r="BA7" s="8">
        <f>Assumptions!BA7</f>
        <v>46752</v>
      </c>
      <c r="BB7" s="8">
        <f>Assumptions!BB7</f>
        <v>46843</v>
      </c>
      <c r="BC7" s="8">
        <f>Assumptions!BC7</f>
        <v>46934</v>
      </c>
      <c r="BD7" s="8">
        <f>Assumptions!BD7</f>
        <v>47026</v>
      </c>
      <c r="BE7" s="8">
        <f>Assumptions!BE7</f>
        <v>47118</v>
      </c>
      <c r="BF7" s="8">
        <f>Assumptions!BF7</f>
        <v>47208</v>
      </c>
      <c r="BG7" s="8">
        <f>Assumptions!BG7</f>
        <v>47299</v>
      </c>
      <c r="BH7" s="8">
        <f>Assumptions!BH7</f>
        <v>47391</v>
      </c>
      <c r="BI7" s="8">
        <f>Assumptions!BI7</f>
        <v>47483</v>
      </c>
      <c r="BJ7" s="8">
        <f>Assumptions!BJ7</f>
        <v>47573</v>
      </c>
      <c r="BK7" s="8">
        <f>Assumptions!BK7</f>
        <v>47664</v>
      </c>
      <c r="BL7" s="8">
        <f>Assumptions!BL7</f>
        <v>47756</v>
      </c>
      <c r="BM7" s="8">
        <f>Assumptions!BM7</f>
        <v>47848</v>
      </c>
    </row>
    <row r="8" spans="1:65" s="4" customFormat="1" ht="12" customHeight="1" x14ac:dyDescent="0.2">
      <c r="C8" s="31"/>
      <c r="E8" s="7"/>
      <c r="H8" s="5"/>
      <c r="O8" s="9"/>
    </row>
    <row r="9" spans="1:65" s="4" customFormat="1" ht="12" customHeight="1" x14ac:dyDescent="0.2">
      <c r="C9" s="31"/>
      <c r="E9" s="7"/>
      <c r="H9" s="5"/>
      <c r="O9" s="9"/>
    </row>
    <row r="10" spans="1:65" s="4" customFormat="1" ht="12" customHeight="1" x14ac:dyDescent="0.2">
      <c r="C10" s="31"/>
      <c r="E10" s="7"/>
      <c r="H10" s="5"/>
      <c r="L10" s="15"/>
      <c r="M10" s="15"/>
      <c r="N10" s="15"/>
      <c r="O10" s="21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</row>
    <row r="11" spans="1:65" ht="12" customHeight="1" x14ac:dyDescent="0.2">
      <c r="A11" s="10">
        <f>MAX(A$3:A8)+0.01</f>
        <v>2.0099999999999998</v>
      </c>
      <c r="B11" s="10"/>
      <c r="C11" s="37" t="s">
        <v>29</v>
      </c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</row>
    <row r="12" spans="1:65" ht="12" customHeight="1" x14ac:dyDescent="0.2">
      <c r="A12" s="4"/>
      <c r="B12" s="4"/>
      <c r="C12" s="31"/>
      <c r="D12" s="4"/>
      <c r="E12" s="4"/>
      <c r="F12" s="4"/>
      <c r="G12" s="4"/>
      <c r="H12" s="5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</row>
    <row r="13" spans="1:65" x14ac:dyDescent="0.2">
      <c r="A13" s="4"/>
      <c r="B13" s="4"/>
      <c r="C13" s="31" t="s">
        <v>79</v>
      </c>
      <c r="D13" s="4"/>
      <c r="E13" s="4"/>
      <c r="F13" s="4"/>
      <c r="G13" s="4"/>
      <c r="H13" s="5" t="s">
        <v>36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</row>
    <row r="14" spans="1:65" x14ac:dyDescent="0.2">
      <c r="A14" s="4"/>
      <c r="B14" s="4"/>
      <c r="C14" s="31"/>
      <c r="D14" s="4" t="s">
        <v>80</v>
      </c>
      <c r="E14" s="4"/>
      <c r="F14" s="4"/>
      <c r="G14" s="4"/>
      <c r="H14" s="5" t="s">
        <v>36</v>
      </c>
      <c r="I14" s="4"/>
      <c r="J14" s="4"/>
      <c r="K14" s="4"/>
      <c r="L14" s="4"/>
      <c r="M14" s="4"/>
      <c r="N14" s="4">
        <f>Assumptions!N$13*Assumptions!$I$16</f>
        <v>3936.75</v>
      </c>
      <c r="O14" s="4">
        <f>Assumptions!O$13*Assumptions!$I$16</f>
        <v>4088.25</v>
      </c>
      <c r="P14" s="4">
        <f>Assumptions!P$13*Assumptions!$I$16</f>
        <v>4141.3500000000004</v>
      </c>
      <c r="Q14" s="4">
        <f>Assumptions!Q$13*Assumptions!$I$16</f>
        <v>4126.8500000000004</v>
      </c>
      <c r="R14" s="4">
        <f>Assumptions!R$13*Assumptions!$I$16</f>
        <v>4031.8</v>
      </c>
      <c r="S14" s="4">
        <f>Assumptions!S$13*Assumptions!$I$16</f>
        <v>4011.9</v>
      </c>
      <c r="T14" s="4">
        <f>Assumptions!T$13*Assumptions!$I$16</f>
        <v>4021.05</v>
      </c>
      <c r="U14" s="4">
        <f>Assumptions!U$13*Assumptions!$I$16</f>
        <v>3907.3</v>
      </c>
      <c r="V14" s="4">
        <f>Assumptions!V$13*Assumptions!$I$16</f>
        <v>4031.9500000000003</v>
      </c>
      <c r="W14" s="4">
        <f>Assumptions!W$13*Assumptions!$I$16</f>
        <v>4142.2</v>
      </c>
      <c r="X14" s="4">
        <f>Assumptions!X$13*Assumptions!$I$16</f>
        <v>4118.25</v>
      </c>
      <c r="Y14" s="4">
        <f>Assumptions!Y$13*Assumptions!$I$16</f>
        <v>4144.6500000000005</v>
      </c>
      <c r="Z14" s="4">
        <f>Assumptions!Z$13*Assumptions!$I$16</f>
        <v>3979.7000000000003</v>
      </c>
      <c r="AA14" s="4">
        <f>Assumptions!AA$13*Assumptions!$I$16</f>
        <v>4079.05</v>
      </c>
      <c r="AB14" s="4">
        <f>Assumptions!AB$13*Assumptions!$I$16</f>
        <v>4087.75</v>
      </c>
      <c r="AC14" s="4">
        <f>Assumptions!AC$13*Assumptions!$I$16</f>
        <v>3963.9500000000003</v>
      </c>
      <c r="AD14" s="4">
        <f>Assumptions!AD$13*Assumptions!$I$16</f>
        <v>4101.8500000000004</v>
      </c>
      <c r="AE14" s="4">
        <f>Assumptions!AE$13*Assumptions!$I$16</f>
        <v>4017.75</v>
      </c>
      <c r="AF14" s="4">
        <f>Assumptions!AF$13*Assumptions!$I$16</f>
        <v>4035</v>
      </c>
      <c r="AG14" s="4">
        <f>Assumptions!AG$13*Assumptions!$I$16</f>
        <v>3932.4500000000003</v>
      </c>
      <c r="AH14" s="4">
        <f>Assumptions!AH$13*Assumptions!$I$16</f>
        <v>4008.7000000000003</v>
      </c>
      <c r="AI14" s="4">
        <f>Assumptions!AI$13*Assumptions!$I$16</f>
        <v>3925.25</v>
      </c>
      <c r="AJ14" s="4">
        <f>Assumptions!AJ$13*Assumptions!$I$16</f>
        <v>3955.9</v>
      </c>
      <c r="AK14" s="4">
        <f>Assumptions!AK$13*Assumptions!$I$16</f>
        <v>3991.65</v>
      </c>
      <c r="AL14" s="4">
        <f>Assumptions!AL$13*Assumptions!$I$16</f>
        <v>3937.05</v>
      </c>
      <c r="AM14" s="4">
        <f>Assumptions!AM$13*Assumptions!$I$16</f>
        <v>4144.1500000000005</v>
      </c>
      <c r="AN14" s="4">
        <f>Assumptions!AN$13*Assumptions!$I$16</f>
        <v>4046.15</v>
      </c>
      <c r="AO14" s="4">
        <f>Assumptions!AO$13*Assumptions!$I$16</f>
        <v>4070.75</v>
      </c>
      <c r="AP14" s="4">
        <f>Assumptions!AP$13*Assumptions!$I$16</f>
        <v>3968.2000000000003</v>
      </c>
      <c r="AQ14" s="4">
        <f>Assumptions!AQ$13*Assumptions!$I$16</f>
        <v>3986.1000000000004</v>
      </c>
      <c r="AR14" s="4">
        <f>Assumptions!AR$13*Assumptions!$I$16</f>
        <v>4124.4000000000005</v>
      </c>
      <c r="AS14" s="4">
        <f>Assumptions!AS$13*Assumptions!$I$16</f>
        <v>4042.05</v>
      </c>
      <c r="AT14" s="4">
        <f>Assumptions!AT$13*Assumptions!$I$16</f>
        <v>4056.4</v>
      </c>
      <c r="AU14" s="4">
        <f>Assumptions!AU$13*Assumptions!$I$16</f>
        <v>3937.55</v>
      </c>
      <c r="AV14" s="4">
        <f>Assumptions!AV$13*Assumptions!$I$16</f>
        <v>4022.8</v>
      </c>
      <c r="AW14" s="4">
        <f>Assumptions!AW$13*Assumptions!$I$16</f>
        <v>3924.9500000000003</v>
      </c>
      <c r="AX14" s="4">
        <f>Assumptions!AX$13*Assumptions!$I$16</f>
        <v>3947.25</v>
      </c>
      <c r="AY14" s="4">
        <f>Assumptions!AY$13*Assumptions!$I$16</f>
        <v>4033.3500000000004</v>
      </c>
      <c r="AZ14" s="4">
        <f>Assumptions!AZ$13*Assumptions!$I$16</f>
        <v>4003.1000000000004</v>
      </c>
      <c r="BA14" s="4">
        <f>Assumptions!BA$13*Assumptions!$I$16</f>
        <v>4137.7</v>
      </c>
      <c r="BB14" s="4">
        <f>Assumptions!BB$13*Assumptions!$I$16</f>
        <v>4074.9500000000003</v>
      </c>
      <c r="BC14" s="4">
        <f>Assumptions!BC$13*Assumptions!$I$16</f>
        <v>3926.2000000000003</v>
      </c>
      <c r="BD14" s="4">
        <f>Assumptions!BD$13*Assumptions!$I$16</f>
        <v>4096.9000000000005</v>
      </c>
      <c r="BE14" s="4">
        <f>Assumptions!BE$13*Assumptions!$I$16</f>
        <v>4001.3500000000004</v>
      </c>
      <c r="BF14" s="4">
        <f>Assumptions!BF$13*Assumptions!$I$16</f>
        <v>4007.1000000000004</v>
      </c>
      <c r="BG14" s="4">
        <f>Assumptions!BG$13*Assumptions!$I$16</f>
        <v>4028.6000000000004</v>
      </c>
      <c r="BH14" s="4">
        <f>Assumptions!BH$13*Assumptions!$I$16</f>
        <v>4027.55</v>
      </c>
      <c r="BI14" s="4">
        <f>Assumptions!BI$13*Assumptions!$I$16</f>
        <v>3915.05</v>
      </c>
      <c r="BJ14" s="4">
        <f>Assumptions!BJ$13*Assumptions!$I$16</f>
        <v>4094.4</v>
      </c>
      <c r="BK14" s="4">
        <f>Assumptions!BK$13*Assumptions!$I$16</f>
        <v>4013.8</v>
      </c>
      <c r="BL14" s="4">
        <f>Assumptions!BL$13*Assumptions!$I$16</f>
        <v>3994.65</v>
      </c>
      <c r="BM14" s="4">
        <f>Assumptions!BM$13*Assumptions!$I$16</f>
        <v>4101.25</v>
      </c>
    </row>
    <row r="15" spans="1:65" x14ac:dyDescent="0.2">
      <c r="A15" s="4"/>
      <c r="B15" s="4"/>
      <c r="C15" s="31"/>
      <c r="D15" s="4" t="s">
        <v>81</v>
      </c>
      <c r="E15" s="4"/>
      <c r="F15" s="4"/>
      <c r="G15" s="4"/>
      <c r="H15" s="5" t="s">
        <v>36</v>
      </c>
      <c r="I15" s="4"/>
      <c r="J15" s="4"/>
      <c r="K15" s="4"/>
      <c r="L15" s="4"/>
      <c r="M15" s="4"/>
      <c r="N15" s="4">
        <f>MIN(Assumptions!N$13*(1-Assumptions!$I$16),Assumptions!$I$17)</f>
        <v>74798.25</v>
      </c>
      <c r="O15" s="4">
        <f>MIN(Assumptions!O$13*(1-Assumptions!$I$16),Assumptions!$I$17)</f>
        <v>75000</v>
      </c>
      <c r="P15" s="4">
        <f>MIN(Assumptions!P$13*(1-Assumptions!$I$16),Assumptions!$I$17)</f>
        <v>75000</v>
      </c>
      <c r="Q15" s="4">
        <f>MIN(Assumptions!Q$13*(1-Assumptions!$I$16),Assumptions!$I$17)</f>
        <v>75000</v>
      </c>
      <c r="R15" s="4">
        <f>MIN(Assumptions!R$13*(1-Assumptions!$I$16),Assumptions!$I$17)</f>
        <v>75000</v>
      </c>
      <c r="S15" s="4">
        <f>MIN(Assumptions!S$13*(1-Assumptions!$I$16),Assumptions!$I$17)</f>
        <v>75000</v>
      </c>
      <c r="T15" s="4">
        <f>MIN(Assumptions!T$13*(1-Assumptions!$I$16),Assumptions!$I$17)</f>
        <v>75000</v>
      </c>
      <c r="U15" s="4">
        <f>MIN(Assumptions!U$13*(1-Assumptions!$I$16),Assumptions!$I$17)</f>
        <v>74238.7</v>
      </c>
      <c r="V15" s="4">
        <f>MIN(Assumptions!V$13*(1-Assumptions!$I$16),Assumptions!$I$17)</f>
        <v>75000</v>
      </c>
      <c r="W15" s="4">
        <f>MIN(Assumptions!W$13*(1-Assumptions!$I$16),Assumptions!$I$17)</f>
        <v>75000</v>
      </c>
      <c r="X15" s="4">
        <f>MIN(Assumptions!X$13*(1-Assumptions!$I$16),Assumptions!$I$17)</f>
        <v>75000</v>
      </c>
      <c r="Y15" s="4">
        <f>MIN(Assumptions!Y$13*(1-Assumptions!$I$16),Assumptions!$I$17)</f>
        <v>75000</v>
      </c>
      <c r="Z15" s="4">
        <f>MIN(Assumptions!Z$13*(1-Assumptions!$I$16),Assumptions!$I$17)</f>
        <v>75000</v>
      </c>
      <c r="AA15" s="4">
        <f>MIN(Assumptions!AA$13*(1-Assumptions!$I$16),Assumptions!$I$17)</f>
        <v>75000</v>
      </c>
      <c r="AB15" s="4">
        <f>MIN(Assumptions!AB$13*(1-Assumptions!$I$16),Assumptions!$I$17)</f>
        <v>75000</v>
      </c>
      <c r="AC15" s="4">
        <f>MIN(Assumptions!AC$13*(1-Assumptions!$I$16),Assumptions!$I$17)</f>
        <v>75000</v>
      </c>
      <c r="AD15" s="4">
        <f>MIN(Assumptions!AD$13*(1-Assumptions!$I$16),Assumptions!$I$17)</f>
        <v>75000</v>
      </c>
      <c r="AE15" s="4">
        <f>MIN(Assumptions!AE$13*(1-Assumptions!$I$16),Assumptions!$I$17)</f>
        <v>75000</v>
      </c>
      <c r="AF15" s="4">
        <f>MIN(Assumptions!AF$13*(1-Assumptions!$I$16),Assumptions!$I$17)</f>
        <v>75000</v>
      </c>
      <c r="AG15" s="4">
        <f>MIN(Assumptions!AG$13*(1-Assumptions!$I$16),Assumptions!$I$17)</f>
        <v>74716.55</v>
      </c>
      <c r="AH15" s="4">
        <f>MIN(Assumptions!AH$13*(1-Assumptions!$I$16),Assumptions!$I$17)</f>
        <v>75000</v>
      </c>
      <c r="AI15" s="4">
        <f>MIN(Assumptions!AI$13*(1-Assumptions!$I$16),Assumptions!$I$17)</f>
        <v>74579.75</v>
      </c>
      <c r="AJ15" s="4">
        <f>MIN(Assumptions!AJ$13*(1-Assumptions!$I$16),Assumptions!$I$17)</f>
        <v>75000</v>
      </c>
      <c r="AK15" s="4">
        <f>MIN(Assumptions!AK$13*(1-Assumptions!$I$16),Assumptions!$I$17)</f>
        <v>75000</v>
      </c>
      <c r="AL15" s="4">
        <f>MIN(Assumptions!AL$13*(1-Assumptions!$I$16),Assumptions!$I$17)</f>
        <v>74803.95</v>
      </c>
      <c r="AM15" s="4">
        <f>MIN(Assumptions!AM$13*(1-Assumptions!$I$16),Assumptions!$I$17)</f>
        <v>75000</v>
      </c>
      <c r="AN15" s="4">
        <f>MIN(Assumptions!AN$13*(1-Assumptions!$I$16),Assumptions!$I$17)</f>
        <v>75000</v>
      </c>
      <c r="AO15" s="4">
        <f>MIN(Assumptions!AO$13*(1-Assumptions!$I$16),Assumptions!$I$17)</f>
        <v>75000</v>
      </c>
      <c r="AP15" s="4">
        <f>MIN(Assumptions!AP$13*(1-Assumptions!$I$16),Assumptions!$I$17)</f>
        <v>75000</v>
      </c>
      <c r="AQ15" s="4">
        <f>MIN(Assumptions!AQ$13*(1-Assumptions!$I$16),Assumptions!$I$17)</f>
        <v>75000</v>
      </c>
      <c r="AR15" s="4">
        <f>MIN(Assumptions!AR$13*(1-Assumptions!$I$16),Assumptions!$I$17)</f>
        <v>75000</v>
      </c>
      <c r="AS15" s="4">
        <f>MIN(Assumptions!AS$13*(1-Assumptions!$I$16),Assumptions!$I$17)</f>
        <v>75000</v>
      </c>
      <c r="AT15" s="4">
        <f>MIN(Assumptions!AT$13*(1-Assumptions!$I$16),Assumptions!$I$17)</f>
        <v>75000</v>
      </c>
      <c r="AU15" s="4">
        <f>MIN(Assumptions!AU$13*(1-Assumptions!$I$16),Assumptions!$I$17)</f>
        <v>74813.45</v>
      </c>
      <c r="AV15" s="4">
        <f>MIN(Assumptions!AV$13*(1-Assumptions!$I$16),Assumptions!$I$17)</f>
        <v>75000</v>
      </c>
      <c r="AW15" s="4">
        <f>MIN(Assumptions!AW$13*(1-Assumptions!$I$16),Assumptions!$I$17)</f>
        <v>74574.05</v>
      </c>
      <c r="AX15" s="4">
        <f>MIN(Assumptions!AX$13*(1-Assumptions!$I$16),Assumptions!$I$17)</f>
        <v>74997.75</v>
      </c>
      <c r="AY15" s="4">
        <f>MIN(Assumptions!AY$13*(1-Assumptions!$I$16),Assumptions!$I$17)</f>
        <v>75000</v>
      </c>
      <c r="AZ15" s="4">
        <f>MIN(Assumptions!AZ$13*(1-Assumptions!$I$16),Assumptions!$I$17)</f>
        <v>75000</v>
      </c>
      <c r="BA15" s="4">
        <f>MIN(Assumptions!BA$13*(1-Assumptions!$I$16),Assumptions!$I$17)</f>
        <v>75000</v>
      </c>
      <c r="BB15" s="4">
        <f>MIN(Assumptions!BB$13*(1-Assumptions!$I$16),Assumptions!$I$17)</f>
        <v>75000</v>
      </c>
      <c r="BC15" s="4">
        <f>MIN(Assumptions!BC$13*(1-Assumptions!$I$16),Assumptions!$I$17)</f>
        <v>74597.8</v>
      </c>
      <c r="BD15" s="4">
        <f>MIN(Assumptions!BD$13*(1-Assumptions!$I$16),Assumptions!$I$17)</f>
        <v>75000</v>
      </c>
      <c r="BE15" s="4">
        <f>MIN(Assumptions!BE$13*(1-Assumptions!$I$16),Assumptions!$I$17)</f>
        <v>75000</v>
      </c>
      <c r="BF15" s="4">
        <f>MIN(Assumptions!BF$13*(1-Assumptions!$I$16),Assumptions!$I$17)</f>
        <v>75000</v>
      </c>
      <c r="BG15" s="4">
        <f>MIN(Assumptions!BG$13*(1-Assumptions!$I$16),Assumptions!$I$17)</f>
        <v>75000</v>
      </c>
      <c r="BH15" s="4">
        <f>MIN(Assumptions!BH$13*(1-Assumptions!$I$16),Assumptions!$I$17)</f>
        <v>75000</v>
      </c>
      <c r="BI15" s="4">
        <f>MIN(Assumptions!BI$13*(1-Assumptions!$I$16),Assumptions!$I$17)</f>
        <v>74385.95</v>
      </c>
      <c r="BJ15" s="4">
        <f>MIN(Assumptions!BJ$13*(1-Assumptions!$I$16),Assumptions!$I$17)</f>
        <v>75000</v>
      </c>
      <c r="BK15" s="4">
        <f>MIN(Assumptions!BK$13*(1-Assumptions!$I$16),Assumptions!$I$17)</f>
        <v>75000</v>
      </c>
      <c r="BL15" s="4">
        <f>MIN(Assumptions!BL$13*(1-Assumptions!$I$16),Assumptions!$I$17)</f>
        <v>75000</v>
      </c>
      <c r="BM15" s="4">
        <f>MIN(Assumptions!BM$13*(1-Assumptions!$I$16),Assumptions!$I$17)</f>
        <v>75000</v>
      </c>
    </row>
    <row r="16" spans="1:65" x14ac:dyDescent="0.2">
      <c r="A16" s="4"/>
      <c r="B16" s="4"/>
      <c r="C16" s="31"/>
      <c r="D16" s="4" t="s">
        <v>82</v>
      </c>
      <c r="E16" s="4"/>
      <c r="F16" s="4"/>
      <c r="G16" s="4"/>
      <c r="H16" s="5"/>
      <c r="I16" s="4"/>
      <c r="J16" s="4"/>
      <c r="K16" s="4"/>
      <c r="L16" s="4"/>
      <c r="M16" s="4"/>
      <c r="N16" s="4">
        <f>Assumptions!N13-SUM(N14:N15)</f>
        <v>0</v>
      </c>
      <c r="O16" s="4">
        <f>Assumptions!O13-SUM(O14:O15)</f>
        <v>2676.75</v>
      </c>
      <c r="P16" s="4">
        <f>Assumptions!P13-SUM(P14:P15)</f>
        <v>3685.6499999999942</v>
      </c>
      <c r="Q16" s="4">
        <f>Assumptions!Q13-SUM(Q14:Q15)</f>
        <v>3410.1499999999942</v>
      </c>
      <c r="R16" s="4">
        <f>Assumptions!R13-SUM(R14:R15)</f>
        <v>1604.1999999999971</v>
      </c>
      <c r="S16" s="4">
        <f>Assumptions!S13-SUM(S14:S15)</f>
        <v>1226.1000000000058</v>
      </c>
      <c r="T16" s="4">
        <f>Assumptions!T13-SUM(T14:T15)</f>
        <v>1399.9499999999971</v>
      </c>
      <c r="U16" s="4">
        <f>Assumptions!U13-SUM(U14:U15)</f>
        <v>0</v>
      </c>
      <c r="V16" s="4">
        <f>Assumptions!V13-SUM(V14:V15)</f>
        <v>1607.0500000000029</v>
      </c>
      <c r="W16" s="4">
        <f>Assumptions!W13-SUM(W14:W15)</f>
        <v>3701.8000000000029</v>
      </c>
      <c r="X16" s="4">
        <f>Assumptions!X13-SUM(X14:X15)</f>
        <v>3246.75</v>
      </c>
      <c r="Y16" s="4">
        <f>Assumptions!Y13-SUM(Y14:Y15)</f>
        <v>3748.3500000000058</v>
      </c>
      <c r="Z16" s="4">
        <f>Assumptions!Z13-SUM(Z14:Z15)</f>
        <v>614.30000000000291</v>
      </c>
      <c r="AA16" s="4">
        <f>Assumptions!AA13-SUM(AA14:AA15)</f>
        <v>2501.9499999999971</v>
      </c>
      <c r="AB16" s="4">
        <f>Assumptions!AB13-SUM(AB14:AB15)</f>
        <v>2667.25</v>
      </c>
      <c r="AC16" s="4">
        <f>Assumptions!AC13-SUM(AC14:AC15)</f>
        <v>315.05000000000291</v>
      </c>
      <c r="AD16" s="4">
        <f>Assumptions!AD13-SUM(AD14:AD15)</f>
        <v>2935.1499999999942</v>
      </c>
      <c r="AE16" s="4">
        <f>Assumptions!AE13-SUM(AE14:AE15)</f>
        <v>1337.25</v>
      </c>
      <c r="AF16" s="4">
        <f>Assumptions!AF13-SUM(AF14:AF15)</f>
        <v>1665</v>
      </c>
      <c r="AG16" s="4">
        <f>Assumptions!AG13-SUM(AG14:AG15)</f>
        <v>0</v>
      </c>
      <c r="AH16" s="4">
        <f>Assumptions!AH13-SUM(AH14:AH15)</f>
        <v>1165.3000000000029</v>
      </c>
      <c r="AI16" s="4">
        <f>Assumptions!AI13-SUM(AI14:AI15)</f>
        <v>0</v>
      </c>
      <c r="AJ16" s="4">
        <f>Assumptions!AJ13-SUM(AJ14:AJ15)</f>
        <v>162.10000000000582</v>
      </c>
      <c r="AK16" s="4">
        <f>Assumptions!AK13-SUM(AK14:AK15)</f>
        <v>841.35000000000582</v>
      </c>
      <c r="AL16" s="4">
        <f>Assumptions!AL13-SUM(AL14:AL15)</f>
        <v>0</v>
      </c>
      <c r="AM16" s="4">
        <f>Assumptions!AM13-SUM(AM14:AM15)</f>
        <v>3738.8500000000058</v>
      </c>
      <c r="AN16" s="4">
        <f>Assumptions!AN13-SUM(AN14:AN15)</f>
        <v>1876.8500000000058</v>
      </c>
      <c r="AO16" s="4">
        <f>Assumptions!AO13-SUM(AO14:AO15)</f>
        <v>2344.25</v>
      </c>
      <c r="AP16" s="4">
        <f>Assumptions!AP13-SUM(AP14:AP15)</f>
        <v>395.80000000000291</v>
      </c>
      <c r="AQ16" s="4">
        <f>Assumptions!AQ13-SUM(AQ14:AQ15)</f>
        <v>735.89999999999418</v>
      </c>
      <c r="AR16" s="4">
        <f>Assumptions!AR13-SUM(AR14:AR15)</f>
        <v>3363.6000000000058</v>
      </c>
      <c r="AS16" s="4">
        <f>Assumptions!AS13-SUM(AS14:AS15)</f>
        <v>1798.9499999999971</v>
      </c>
      <c r="AT16" s="4">
        <f>Assumptions!AT13-SUM(AT14:AT15)</f>
        <v>2071.6000000000058</v>
      </c>
      <c r="AU16" s="4">
        <f>Assumptions!AU13-SUM(AU14:AU15)</f>
        <v>0</v>
      </c>
      <c r="AV16" s="4">
        <f>Assumptions!AV13-SUM(AV14:AV15)</f>
        <v>1433.1999999999971</v>
      </c>
      <c r="AW16" s="4">
        <f>Assumptions!AW13-SUM(AW14:AW15)</f>
        <v>0</v>
      </c>
      <c r="AX16" s="4">
        <f>Assumptions!AX13-SUM(AX14:AX15)</f>
        <v>0</v>
      </c>
      <c r="AY16" s="4">
        <f>Assumptions!AY13-SUM(AY14:AY15)</f>
        <v>1633.6499999999942</v>
      </c>
      <c r="AZ16" s="4">
        <f>Assumptions!AZ13-SUM(AZ14:AZ15)</f>
        <v>1058.8999999999942</v>
      </c>
      <c r="BA16" s="4">
        <f>Assumptions!BA13-SUM(BA14:BA15)</f>
        <v>3616.3000000000029</v>
      </c>
      <c r="BB16" s="4">
        <f>Assumptions!BB13-SUM(BB14:BB15)</f>
        <v>2424.0500000000029</v>
      </c>
      <c r="BC16" s="4">
        <f>Assumptions!BC13-SUM(BC14:BC15)</f>
        <v>0</v>
      </c>
      <c r="BD16" s="4">
        <f>Assumptions!BD13-SUM(BD14:BD15)</f>
        <v>2841.1000000000058</v>
      </c>
      <c r="BE16" s="4">
        <f>Assumptions!BE13-SUM(BE14:BE15)</f>
        <v>1025.6499999999942</v>
      </c>
      <c r="BF16" s="4">
        <f>Assumptions!BF13-SUM(BF14:BF15)</f>
        <v>1134.8999999999942</v>
      </c>
      <c r="BG16" s="4">
        <f>Assumptions!BG13-SUM(BG14:BG15)</f>
        <v>1543.3999999999942</v>
      </c>
      <c r="BH16" s="4">
        <f>Assumptions!BH13-SUM(BH14:BH15)</f>
        <v>1523.4499999999971</v>
      </c>
      <c r="BI16" s="4">
        <f>Assumptions!BI13-SUM(BI14:BI15)</f>
        <v>0</v>
      </c>
      <c r="BJ16" s="4">
        <f>Assumptions!BJ13-SUM(BJ14:BJ15)</f>
        <v>2793.6000000000058</v>
      </c>
      <c r="BK16" s="4">
        <f>Assumptions!BK13-SUM(BK14:BK15)</f>
        <v>1262.1999999999971</v>
      </c>
      <c r="BL16" s="4">
        <f>Assumptions!BL13-SUM(BL14:BL15)</f>
        <v>898.35000000000582</v>
      </c>
      <c r="BM16" s="4">
        <f>Assumptions!BM13-SUM(BM14:BM15)</f>
        <v>2923.75</v>
      </c>
    </row>
    <row r="17" spans="1:65" x14ac:dyDescent="0.2">
      <c r="A17" s="4"/>
      <c r="B17" s="4"/>
      <c r="C17" s="31"/>
      <c r="D17" s="4"/>
      <c r="E17" s="4"/>
      <c r="F17" s="4"/>
      <c r="G17" s="4"/>
      <c r="H17" s="5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</row>
    <row r="18" spans="1:65" x14ac:dyDescent="0.2">
      <c r="A18" s="4"/>
      <c r="B18" s="4"/>
      <c r="C18" s="31" t="s">
        <v>38</v>
      </c>
      <c r="D18" s="4"/>
      <c r="E18" s="4"/>
      <c r="F18" s="4"/>
      <c r="G18" s="4"/>
      <c r="H18" s="5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</row>
    <row r="19" spans="1:65" x14ac:dyDescent="0.2">
      <c r="A19" s="4"/>
      <c r="B19" s="4"/>
      <c r="C19" s="4"/>
      <c r="D19" s="4" t="s">
        <v>64</v>
      </c>
      <c r="E19" s="4"/>
      <c r="F19" s="4"/>
      <c r="G19" s="4"/>
      <c r="H19" s="5" t="s">
        <v>36</v>
      </c>
      <c r="I19" s="4"/>
      <c r="J19" s="4"/>
      <c r="K19" s="4"/>
      <c r="L19" s="4"/>
      <c r="M19" s="4"/>
      <c r="N19" s="4">
        <f>N$14*Assumptions!$I20</f>
        <v>196.83750000000001</v>
      </c>
      <c r="O19" s="4">
        <f>O$14*Assumptions!$I20</f>
        <v>204.41250000000002</v>
      </c>
      <c r="P19" s="4">
        <f>P$14*Assumptions!$I20</f>
        <v>207.06750000000002</v>
      </c>
      <c r="Q19" s="4">
        <f>Q$14*Assumptions!$I20</f>
        <v>206.34250000000003</v>
      </c>
      <c r="R19" s="4">
        <f>R$14*Assumptions!$I20</f>
        <v>201.59000000000003</v>
      </c>
      <c r="S19" s="4">
        <f>S$14*Assumptions!$I20</f>
        <v>200.59500000000003</v>
      </c>
      <c r="T19" s="4">
        <f>T$14*Assumptions!$I20</f>
        <v>201.05250000000001</v>
      </c>
      <c r="U19" s="4">
        <f>U$14*Assumptions!$I20</f>
        <v>195.36500000000001</v>
      </c>
      <c r="V19" s="4">
        <f>V$14*Assumptions!$I20</f>
        <v>201.59750000000003</v>
      </c>
      <c r="W19" s="4">
        <f>W$14*Assumptions!$I20</f>
        <v>207.11</v>
      </c>
      <c r="X19" s="4">
        <f>X$14*Assumptions!$I20</f>
        <v>205.91250000000002</v>
      </c>
      <c r="Y19" s="4">
        <f>Y$14*Assumptions!$I20</f>
        <v>207.23250000000004</v>
      </c>
      <c r="Z19" s="4">
        <f>Z$14*Assumptions!$I20</f>
        <v>198.98500000000001</v>
      </c>
      <c r="AA19" s="4">
        <f>AA$14*Assumptions!$I20</f>
        <v>203.95250000000001</v>
      </c>
      <c r="AB19" s="4">
        <f>AB$14*Assumptions!$I20</f>
        <v>204.38750000000002</v>
      </c>
      <c r="AC19" s="4">
        <f>AC$14*Assumptions!$I20</f>
        <v>198.19750000000002</v>
      </c>
      <c r="AD19" s="4">
        <f>AD$14*Assumptions!$I20</f>
        <v>205.09250000000003</v>
      </c>
      <c r="AE19" s="4">
        <f>AE$14*Assumptions!$I20</f>
        <v>200.88750000000002</v>
      </c>
      <c r="AF19" s="4">
        <f>AF$14*Assumptions!$I20</f>
        <v>201.75</v>
      </c>
      <c r="AG19" s="4">
        <f>AG$14*Assumptions!$I20</f>
        <v>196.62250000000003</v>
      </c>
      <c r="AH19" s="4">
        <f>AH$14*Assumptions!$I20</f>
        <v>200.43500000000003</v>
      </c>
      <c r="AI19" s="4">
        <f>AI$14*Assumptions!$I20</f>
        <v>196.26250000000002</v>
      </c>
      <c r="AJ19" s="4">
        <f>AJ$14*Assumptions!$I20</f>
        <v>197.79500000000002</v>
      </c>
      <c r="AK19" s="4">
        <f>AK$14*Assumptions!$I20</f>
        <v>199.58250000000001</v>
      </c>
      <c r="AL19" s="4">
        <f>AL$14*Assumptions!$I20</f>
        <v>196.85250000000002</v>
      </c>
      <c r="AM19" s="4">
        <f>AM$14*Assumptions!$I20</f>
        <v>207.20750000000004</v>
      </c>
      <c r="AN19" s="4">
        <f>AN$14*Assumptions!$I20</f>
        <v>202.3075</v>
      </c>
      <c r="AO19" s="4">
        <f>AO$14*Assumptions!$I20</f>
        <v>203.53750000000002</v>
      </c>
      <c r="AP19" s="4">
        <f>AP$14*Assumptions!$I20</f>
        <v>198.41000000000003</v>
      </c>
      <c r="AQ19" s="4">
        <f>AQ$14*Assumptions!$I20</f>
        <v>199.30500000000004</v>
      </c>
      <c r="AR19" s="4">
        <f>AR$14*Assumptions!$I20</f>
        <v>206.22000000000003</v>
      </c>
      <c r="AS19" s="4">
        <f>AS$14*Assumptions!$I20</f>
        <v>202.10250000000002</v>
      </c>
      <c r="AT19" s="4">
        <f>AT$14*Assumptions!$I20</f>
        <v>202.82000000000002</v>
      </c>
      <c r="AU19" s="4">
        <f>AU$14*Assumptions!$I20</f>
        <v>196.87750000000003</v>
      </c>
      <c r="AV19" s="4">
        <f>AV$14*Assumptions!$I20</f>
        <v>201.14000000000001</v>
      </c>
      <c r="AW19" s="4">
        <f>AW$14*Assumptions!$I20</f>
        <v>196.24750000000003</v>
      </c>
      <c r="AX19" s="4">
        <f>AX$14*Assumptions!$I20</f>
        <v>197.36250000000001</v>
      </c>
      <c r="AY19" s="4">
        <f>AY$14*Assumptions!$I20</f>
        <v>201.66750000000002</v>
      </c>
      <c r="AZ19" s="4">
        <f>AZ$14*Assumptions!$I20</f>
        <v>200.15500000000003</v>
      </c>
      <c r="BA19" s="4">
        <f>BA$14*Assumptions!$I20</f>
        <v>206.88499999999999</v>
      </c>
      <c r="BB19" s="4">
        <f>BB$14*Assumptions!$I20</f>
        <v>203.74750000000003</v>
      </c>
      <c r="BC19" s="4">
        <f>BC$14*Assumptions!$I20</f>
        <v>196.31000000000003</v>
      </c>
      <c r="BD19" s="4">
        <f>BD$14*Assumptions!$I20</f>
        <v>204.84500000000003</v>
      </c>
      <c r="BE19" s="4">
        <f>BE$14*Assumptions!$I20</f>
        <v>200.06750000000002</v>
      </c>
      <c r="BF19" s="4">
        <f>BF$14*Assumptions!$I20</f>
        <v>200.35500000000002</v>
      </c>
      <c r="BG19" s="4">
        <f>BG$14*Assumptions!$I20</f>
        <v>201.43000000000004</v>
      </c>
      <c r="BH19" s="4">
        <f>BH$14*Assumptions!$I20</f>
        <v>201.37750000000003</v>
      </c>
      <c r="BI19" s="4">
        <f>BI$14*Assumptions!$I20</f>
        <v>195.75250000000003</v>
      </c>
      <c r="BJ19" s="4">
        <f>BJ$14*Assumptions!$I20</f>
        <v>204.72000000000003</v>
      </c>
      <c r="BK19" s="4">
        <f>BK$14*Assumptions!$I20</f>
        <v>200.69000000000003</v>
      </c>
      <c r="BL19" s="4">
        <f>BL$14*Assumptions!$I20</f>
        <v>199.73250000000002</v>
      </c>
      <c r="BM19" s="4">
        <f>BM$14*Assumptions!$I20</f>
        <v>205.0625</v>
      </c>
    </row>
    <row r="20" spans="1:65" x14ac:dyDescent="0.2">
      <c r="A20" s="4"/>
      <c r="B20" s="4"/>
      <c r="C20" s="4"/>
      <c r="D20" s="4" t="s">
        <v>65</v>
      </c>
      <c r="E20" s="4"/>
      <c r="F20" s="4"/>
      <c r="G20" s="4"/>
      <c r="H20" s="5" t="s">
        <v>36</v>
      </c>
      <c r="I20" s="4"/>
      <c r="J20" s="4"/>
      <c r="K20" s="4"/>
      <c r="L20" s="4"/>
      <c r="M20" s="4"/>
      <c r="N20" s="4">
        <f>N$14*Assumptions!$I21</f>
        <v>2755.7249999999999</v>
      </c>
      <c r="O20" s="4">
        <f>O$14*Assumptions!$I21</f>
        <v>2861.7749999999996</v>
      </c>
      <c r="P20" s="4">
        <f>P$14*Assumptions!$I21</f>
        <v>2898.9450000000002</v>
      </c>
      <c r="Q20" s="4">
        <f>Q$14*Assumptions!$I21</f>
        <v>2888.7950000000001</v>
      </c>
      <c r="R20" s="4">
        <f>R$14*Assumptions!$I21</f>
        <v>2822.2599999999998</v>
      </c>
      <c r="S20" s="4">
        <f>S$14*Assumptions!$I21</f>
        <v>2808.33</v>
      </c>
      <c r="T20" s="4">
        <f>T$14*Assumptions!$I21</f>
        <v>2814.7350000000001</v>
      </c>
      <c r="U20" s="4">
        <f>U$14*Assumptions!$I21</f>
        <v>2735.11</v>
      </c>
      <c r="V20" s="4">
        <f>V$14*Assumptions!$I21</f>
        <v>2822.3650000000002</v>
      </c>
      <c r="W20" s="4">
        <f>W$14*Assumptions!$I21</f>
        <v>2899.5399999999995</v>
      </c>
      <c r="X20" s="4">
        <f>X$14*Assumptions!$I21</f>
        <v>2882.7749999999996</v>
      </c>
      <c r="Y20" s="4">
        <f>Y$14*Assumptions!$I21</f>
        <v>2901.2550000000001</v>
      </c>
      <c r="Z20" s="4">
        <f>Z$14*Assumptions!$I21</f>
        <v>2785.79</v>
      </c>
      <c r="AA20" s="4">
        <f>AA$14*Assumptions!$I21</f>
        <v>2855.335</v>
      </c>
      <c r="AB20" s="4">
        <f>AB$14*Assumptions!$I21</f>
        <v>2861.4249999999997</v>
      </c>
      <c r="AC20" s="4">
        <f>AC$14*Assumptions!$I21</f>
        <v>2774.7649999999999</v>
      </c>
      <c r="AD20" s="4">
        <f>AD$14*Assumptions!$I21</f>
        <v>2871.2950000000001</v>
      </c>
      <c r="AE20" s="4">
        <f>AE$14*Assumptions!$I21</f>
        <v>2812.4249999999997</v>
      </c>
      <c r="AF20" s="4">
        <f>AF$14*Assumptions!$I21</f>
        <v>2824.5</v>
      </c>
      <c r="AG20" s="4">
        <f>AG$14*Assumptions!$I21</f>
        <v>2752.7150000000001</v>
      </c>
      <c r="AH20" s="4">
        <f>AH$14*Assumptions!$I21</f>
        <v>2806.09</v>
      </c>
      <c r="AI20" s="4">
        <f>AI$14*Assumptions!$I21</f>
        <v>2747.6749999999997</v>
      </c>
      <c r="AJ20" s="4">
        <f>AJ$14*Assumptions!$I21</f>
        <v>2769.13</v>
      </c>
      <c r="AK20" s="4">
        <f>AK$14*Assumptions!$I21</f>
        <v>2794.1549999999997</v>
      </c>
      <c r="AL20" s="4">
        <f>AL$14*Assumptions!$I21</f>
        <v>2755.9349999999999</v>
      </c>
      <c r="AM20" s="4">
        <f>AM$14*Assumptions!$I21</f>
        <v>2900.9050000000002</v>
      </c>
      <c r="AN20" s="4">
        <f>AN$14*Assumptions!$I21</f>
        <v>2832.3049999999998</v>
      </c>
      <c r="AO20" s="4">
        <f>AO$14*Assumptions!$I21</f>
        <v>2849.5249999999996</v>
      </c>
      <c r="AP20" s="4">
        <f>AP$14*Assumptions!$I21</f>
        <v>2777.7400000000002</v>
      </c>
      <c r="AQ20" s="4">
        <f>AQ$14*Assumptions!$I21</f>
        <v>2790.27</v>
      </c>
      <c r="AR20" s="4">
        <f>AR$14*Assumptions!$I21</f>
        <v>2887.0800000000004</v>
      </c>
      <c r="AS20" s="4">
        <f>AS$14*Assumptions!$I21</f>
        <v>2829.4349999999999</v>
      </c>
      <c r="AT20" s="4">
        <f>AT$14*Assumptions!$I21</f>
        <v>2839.48</v>
      </c>
      <c r="AU20" s="4">
        <f>AU$14*Assumptions!$I21</f>
        <v>2756.2849999999999</v>
      </c>
      <c r="AV20" s="4">
        <f>AV$14*Assumptions!$I21</f>
        <v>2815.96</v>
      </c>
      <c r="AW20" s="4">
        <f>AW$14*Assumptions!$I21</f>
        <v>2747.4650000000001</v>
      </c>
      <c r="AX20" s="4">
        <f>AX$14*Assumptions!$I21</f>
        <v>2763.0749999999998</v>
      </c>
      <c r="AY20" s="4">
        <f>AY$14*Assumptions!$I21</f>
        <v>2823.3450000000003</v>
      </c>
      <c r="AZ20" s="4">
        <f>AZ$14*Assumptions!$I21</f>
        <v>2802.17</v>
      </c>
      <c r="BA20" s="4">
        <f>BA$14*Assumptions!$I21</f>
        <v>2896.39</v>
      </c>
      <c r="BB20" s="4">
        <f>BB$14*Assumptions!$I21</f>
        <v>2852.4650000000001</v>
      </c>
      <c r="BC20" s="4">
        <f>BC$14*Assumptions!$I21</f>
        <v>2748.34</v>
      </c>
      <c r="BD20" s="4">
        <f>BD$14*Assumptions!$I21</f>
        <v>2867.8300000000004</v>
      </c>
      <c r="BE20" s="4">
        <f>BE$14*Assumptions!$I21</f>
        <v>2800.9450000000002</v>
      </c>
      <c r="BF20" s="4">
        <f>BF$14*Assumptions!$I21</f>
        <v>2804.9700000000003</v>
      </c>
      <c r="BG20" s="4">
        <f>BG$14*Assumptions!$I21</f>
        <v>2820.02</v>
      </c>
      <c r="BH20" s="4">
        <f>BH$14*Assumptions!$I21</f>
        <v>2819.2849999999999</v>
      </c>
      <c r="BI20" s="4">
        <f>BI$14*Assumptions!$I21</f>
        <v>2740.5349999999999</v>
      </c>
      <c r="BJ20" s="4">
        <f>BJ$14*Assumptions!$I21</f>
        <v>2866.08</v>
      </c>
      <c r="BK20" s="4">
        <f>BK$14*Assumptions!$I21</f>
        <v>2809.66</v>
      </c>
      <c r="BL20" s="4">
        <f>BL$14*Assumptions!$I21</f>
        <v>2796.2550000000001</v>
      </c>
      <c r="BM20" s="4">
        <f>BM$14*Assumptions!$I21</f>
        <v>2870.875</v>
      </c>
    </row>
    <row r="21" spans="1:65" x14ac:dyDescent="0.2">
      <c r="A21" s="4"/>
      <c r="B21" s="4"/>
      <c r="C21" s="4"/>
      <c r="D21" s="4" t="s">
        <v>66</v>
      </c>
      <c r="E21" s="4"/>
      <c r="F21" s="4"/>
      <c r="G21" s="4"/>
      <c r="H21" s="5" t="s">
        <v>36</v>
      </c>
      <c r="I21" s="4"/>
      <c r="J21" s="4"/>
      <c r="K21" s="4"/>
      <c r="L21" s="4"/>
      <c r="M21" s="4"/>
      <c r="N21" s="4">
        <f>N$14*Assumptions!$I22</f>
        <v>984.1875</v>
      </c>
      <c r="O21" s="4">
        <f>O$14*Assumptions!$I22</f>
        <v>1022.0625</v>
      </c>
      <c r="P21" s="4">
        <f>P$14*Assumptions!$I22</f>
        <v>1035.3375000000001</v>
      </c>
      <c r="Q21" s="4">
        <f>Q$14*Assumptions!$I22</f>
        <v>1031.7125000000001</v>
      </c>
      <c r="R21" s="4">
        <f>R$14*Assumptions!$I22</f>
        <v>1007.95</v>
      </c>
      <c r="S21" s="4">
        <f>S$14*Assumptions!$I22</f>
        <v>1002.975</v>
      </c>
      <c r="T21" s="4">
        <f>T$14*Assumptions!$I22</f>
        <v>1005.2625</v>
      </c>
      <c r="U21" s="4">
        <f>U$14*Assumptions!$I22</f>
        <v>976.82500000000005</v>
      </c>
      <c r="V21" s="4">
        <f>V$14*Assumptions!$I22</f>
        <v>1007.9875000000001</v>
      </c>
      <c r="W21" s="4">
        <f>W$14*Assumptions!$I22</f>
        <v>1035.55</v>
      </c>
      <c r="X21" s="4">
        <f>X$14*Assumptions!$I22</f>
        <v>1029.5625</v>
      </c>
      <c r="Y21" s="4">
        <f>Y$14*Assumptions!$I22</f>
        <v>1036.1625000000001</v>
      </c>
      <c r="Z21" s="4">
        <f>Z$14*Assumptions!$I22</f>
        <v>994.92500000000007</v>
      </c>
      <c r="AA21" s="4">
        <f>AA$14*Assumptions!$I22</f>
        <v>1019.7625</v>
      </c>
      <c r="AB21" s="4">
        <f>AB$14*Assumptions!$I22</f>
        <v>1021.9375</v>
      </c>
      <c r="AC21" s="4">
        <f>AC$14*Assumptions!$I22</f>
        <v>990.98750000000007</v>
      </c>
      <c r="AD21" s="4">
        <f>AD$14*Assumptions!$I22</f>
        <v>1025.4625000000001</v>
      </c>
      <c r="AE21" s="4">
        <f>AE$14*Assumptions!$I22</f>
        <v>1004.4375</v>
      </c>
      <c r="AF21" s="4">
        <f>AF$14*Assumptions!$I22</f>
        <v>1008.75</v>
      </c>
      <c r="AG21" s="4">
        <f>AG$14*Assumptions!$I22</f>
        <v>983.11250000000007</v>
      </c>
      <c r="AH21" s="4">
        <f>AH$14*Assumptions!$I22</f>
        <v>1002.1750000000001</v>
      </c>
      <c r="AI21" s="4">
        <f>AI$14*Assumptions!$I22</f>
        <v>981.3125</v>
      </c>
      <c r="AJ21" s="4">
        <f>AJ$14*Assumptions!$I22</f>
        <v>988.97500000000002</v>
      </c>
      <c r="AK21" s="4">
        <f>AK$14*Assumptions!$I22</f>
        <v>997.91250000000002</v>
      </c>
      <c r="AL21" s="4">
        <f>AL$14*Assumptions!$I22</f>
        <v>984.26250000000005</v>
      </c>
      <c r="AM21" s="4">
        <f>AM$14*Assumptions!$I22</f>
        <v>1036.0375000000001</v>
      </c>
      <c r="AN21" s="4">
        <f>AN$14*Assumptions!$I22</f>
        <v>1011.5375</v>
      </c>
      <c r="AO21" s="4">
        <f>AO$14*Assumptions!$I22</f>
        <v>1017.6875</v>
      </c>
      <c r="AP21" s="4">
        <f>AP$14*Assumptions!$I22</f>
        <v>992.05000000000007</v>
      </c>
      <c r="AQ21" s="4">
        <f>AQ$14*Assumptions!$I22</f>
        <v>996.52500000000009</v>
      </c>
      <c r="AR21" s="4">
        <f>AR$14*Assumptions!$I22</f>
        <v>1031.1000000000001</v>
      </c>
      <c r="AS21" s="4">
        <f>AS$14*Assumptions!$I22</f>
        <v>1010.5125</v>
      </c>
      <c r="AT21" s="4">
        <f>AT$14*Assumptions!$I22</f>
        <v>1014.1</v>
      </c>
      <c r="AU21" s="4">
        <f>AU$14*Assumptions!$I22</f>
        <v>984.38750000000005</v>
      </c>
      <c r="AV21" s="4">
        <f>AV$14*Assumptions!$I22</f>
        <v>1005.7</v>
      </c>
      <c r="AW21" s="4">
        <f>AW$14*Assumptions!$I22</f>
        <v>981.23750000000007</v>
      </c>
      <c r="AX21" s="4">
        <f>AX$14*Assumptions!$I22</f>
        <v>986.8125</v>
      </c>
      <c r="AY21" s="4">
        <f>AY$14*Assumptions!$I22</f>
        <v>1008.3375000000001</v>
      </c>
      <c r="AZ21" s="4">
        <f>AZ$14*Assumptions!$I22</f>
        <v>1000.7750000000001</v>
      </c>
      <c r="BA21" s="4">
        <f>BA$14*Assumptions!$I22</f>
        <v>1034.425</v>
      </c>
      <c r="BB21" s="4">
        <f>BB$14*Assumptions!$I22</f>
        <v>1018.7375000000001</v>
      </c>
      <c r="BC21" s="4">
        <f>BC$14*Assumptions!$I22</f>
        <v>981.55000000000007</v>
      </c>
      <c r="BD21" s="4">
        <f>BD$14*Assumptions!$I22</f>
        <v>1024.2250000000001</v>
      </c>
      <c r="BE21" s="4">
        <f>BE$14*Assumptions!$I22</f>
        <v>1000.3375000000001</v>
      </c>
      <c r="BF21" s="4">
        <f>BF$14*Assumptions!$I22</f>
        <v>1001.7750000000001</v>
      </c>
      <c r="BG21" s="4">
        <f>BG$14*Assumptions!$I22</f>
        <v>1007.1500000000001</v>
      </c>
      <c r="BH21" s="4">
        <f>BH$14*Assumptions!$I22</f>
        <v>1006.8875</v>
      </c>
      <c r="BI21" s="4">
        <f>BI$14*Assumptions!$I22</f>
        <v>978.76250000000005</v>
      </c>
      <c r="BJ21" s="4">
        <f>BJ$14*Assumptions!$I22</f>
        <v>1023.6</v>
      </c>
      <c r="BK21" s="4">
        <f>BK$14*Assumptions!$I22</f>
        <v>1003.45</v>
      </c>
      <c r="BL21" s="4">
        <f>BL$14*Assumptions!$I22</f>
        <v>998.66250000000002</v>
      </c>
      <c r="BM21" s="4">
        <f>BM$14*Assumptions!$I22</f>
        <v>1025.3125</v>
      </c>
    </row>
    <row r="22" spans="1:65" x14ac:dyDescent="0.2">
      <c r="A22" s="4"/>
      <c r="B22" s="4"/>
      <c r="C22" s="4"/>
      <c r="D22" s="4"/>
      <c r="E22" s="4"/>
      <c r="F22" s="4"/>
      <c r="G22" s="4"/>
      <c r="H22" s="5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</row>
    <row r="23" spans="1:65" x14ac:dyDescent="0.2">
      <c r="A23" s="4"/>
      <c r="B23" s="4"/>
      <c r="C23" s="31" t="s">
        <v>39</v>
      </c>
      <c r="D23" s="4"/>
      <c r="E23" s="4"/>
      <c r="F23" s="4"/>
      <c r="G23" s="4"/>
      <c r="H23" s="5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</row>
    <row r="24" spans="1:65" x14ac:dyDescent="0.2">
      <c r="A24" s="4"/>
      <c r="B24" s="4"/>
      <c r="C24" s="4"/>
      <c r="D24" s="4" t="s">
        <v>64</v>
      </c>
      <c r="E24" s="4"/>
      <c r="F24" s="4"/>
      <c r="G24" s="4"/>
      <c r="H24" s="5" t="s">
        <v>36</v>
      </c>
      <c r="I24" s="4"/>
      <c r="J24" s="4"/>
      <c r="K24" s="4"/>
      <c r="L24" s="4"/>
      <c r="M24" s="4"/>
      <c r="N24" s="4">
        <f>N$15*Assumptions!$I25</f>
        <v>3739.9125000000004</v>
      </c>
      <c r="O24" s="4">
        <f>O$15*Assumptions!$I25</f>
        <v>3750</v>
      </c>
      <c r="P24" s="4">
        <f>P$15*Assumptions!$I25</f>
        <v>3750</v>
      </c>
      <c r="Q24" s="4">
        <f>Q$15*Assumptions!$I25</f>
        <v>3750</v>
      </c>
      <c r="R24" s="4">
        <f>R$15*Assumptions!$I25</f>
        <v>3750</v>
      </c>
      <c r="S24" s="4">
        <f>S$15*Assumptions!$I25</f>
        <v>3750</v>
      </c>
      <c r="T24" s="4">
        <f>T$15*Assumptions!$I25</f>
        <v>3750</v>
      </c>
      <c r="U24" s="4">
        <f>U$15*Assumptions!$I25</f>
        <v>3711.9349999999999</v>
      </c>
      <c r="V24" s="4">
        <f>V$15*Assumptions!$I25</f>
        <v>3750</v>
      </c>
      <c r="W24" s="4">
        <f>W$15*Assumptions!$I25</f>
        <v>3750</v>
      </c>
      <c r="X24" s="4">
        <f>X$15*Assumptions!$I25</f>
        <v>3750</v>
      </c>
      <c r="Y24" s="4">
        <f>Y$15*Assumptions!$I25</f>
        <v>3750</v>
      </c>
      <c r="Z24" s="4">
        <f>Z$15*Assumptions!$I25</f>
        <v>3750</v>
      </c>
      <c r="AA24" s="4">
        <f>AA$15*Assumptions!$I25</f>
        <v>3750</v>
      </c>
      <c r="AB24" s="4">
        <f>AB$15*Assumptions!$I25</f>
        <v>3750</v>
      </c>
      <c r="AC24" s="4">
        <f>AC$15*Assumptions!$I25</f>
        <v>3750</v>
      </c>
      <c r="AD24" s="4">
        <f>AD$15*Assumptions!$I25</f>
        <v>3750</v>
      </c>
      <c r="AE24" s="4">
        <f>AE$15*Assumptions!$I25</f>
        <v>3750</v>
      </c>
      <c r="AF24" s="4">
        <f>AF$15*Assumptions!$I25</f>
        <v>3750</v>
      </c>
      <c r="AG24" s="4">
        <f>AG$15*Assumptions!$I25</f>
        <v>3735.8275000000003</v>
      </c>
      <c r="AH24" s="4">
        <f>AH$15*Assumptions!$I25</f>
        <v>3750</v>
      </c>
      <c r="AI24" s="4">
        <f>AI$15*Assumptions!$I25</f>
        <v>3728.9875000000002</v>
      </c>
      <c r="AJ24" s="4">
        <f>AJ$15*Assumptions!$I25</f>
        <v>3750</v>
      </c>
      <c r="AK24" s="4">
        <f>AK$15*Assumptions!$I25</f>
        <v>3750</v>
      </c>
      <c r="AL24" s="4">
        <f>AL$15*Assumptions!$I25</f>
        <v>3740.1975000000002</v>
      </c>
      <c r="AM24" s="4">
        <f>AM$15*Assumptions!$I25</f>
        <v>3750</v>
      </c>
      <c r="AN24" s="4">
        <f>AN$15*Assumptions!$I25</f>
        <v>3750</v>
      </c>
      <c r="AO24" s="4">
        <f>AO$15*Assumptions!$I25</f>
        <v>3750</v>
      </c>
      <c r="AP24" s="4">
        <f>AP$15*Assumptions!$I25</f>
        <v>3750</v>
      </c>
      <c r="AQ24" s="4">
        <f>AQ$15*Assumptions!$I25</f>
        <v>3750</v>
      </c>
      <c r="AR24" s="4">
        <f>AR$15*Assumptions!$I25</f>
        <v>3750</v>
      </c>
      <c r="AS24" s="4">
        <f>AS$15*Assumptions!$I25</f>
        <v>3750</v>
      </c>
      <c r="AT24" s="4">
        <f>AT$15*Assumptions!$I25</f>
        <v>3750</v>
      </c>
      <c r="AU24" s="4">
        <f>AU$15*Assumptions!$I25</f>
        <v>3740.6725000000001</v>
      </c>
      <c r="AV24" s="4">
        <f>AV$15*Assumptions!$I25</f>
        <v>3750</v>
      </c>
      <c r="AW24" s="4">
        <f>AW$15*Assumptions!$I25</f>
        <v>3728.7025000000003</v>
      </c>
      <c r="AX24" s="4">
        <f>AX$15*Assumptions!$I25</f>
        <v>3749.8875000000003</v>
      </c>
      <c r="AY24" s="4">
        <f>AY$15*Assumptions!$I25</f>
        <v>3750</v>
      </c>
      <c r="AZ24" s="4">
        <f>AZ$15*Assumptions!$I25</f>
        <v>3750</v>
      </c>
      <c r="BA24" s="4">
        <f>BA$15*Assumptions!$I25</f>
        <v>3750</v>
      </c>
      <c r="BB24" s="4">
        <f>BB$15*Assumptions!$I25</f>
        <v>3750</v>
      </c>
      <c r="BC24" s="4">
        <f>BC$15*Assumptions!$I25</f>
        <v>3729.8900000000003</v>
      </c>
      <c r="BD24" s="4">
        <f>BD$15*Assumptions!$I25</f>
        <v>3750</v>
      </c>
      <c r="BE24" s="4">
        <f>BE$15*Assumptions!$I25</f>
        <v>3750</v>
      </c>
      <c r="BF24" s="4">
        <f>BF$15*Assumptions!$I25</f>
        <v>3750</v>
      </c>
      <c r="BG24" s="4">
        <f>BG$15*Assumptions!$I25</f>
        <v>3750</v>
      </c>
      <c r="BH24" s="4">
        <f>BH$15*Assumptions!$I25</f>
        <v>3750</v>
      </c>
      <c r="BI24" s="4">
        <f>BI$15*Assumptions!$I25</f>
        <v>3719.2975000000001</v>
      </c>
      <c r="BJ24" s="4">
        <f>BJ$15*Assumptions!$I25</f>
        <v>3750</v>
      </c>
      <c r="BK24" s="4">
        <f>BK$15*Assumptions!$I25</f>
        <v>3750</v>
      </c>
      <c r="BL24" s="4">
        <f>BL$15*Assumptions!$I25</f>
        <v>3750</v>
      </c>
      <c r="BM24" s="4">
        <f>BM$15*Assumptions!$I25</f>
        <v>3750</v>
      </c>
    </row>
    <row r="25" spans="1:65" x14ac:dyDescent="0.2">
      <c r="A25" s="4"/>
      <c r="B25" s="4"/>
      <c r="C25" s="4"/>
      <c r="D25" s="4" t="s">
        <v>65</v>
      </c>
      <c r="E25" s="4"/>
      <c r="F25" s="4"/>
      <c r="G25" s="4"/>
      <c r="H25" s="5" t="s">
        <v>36</v>
      </c>
      <c r="I25" s="4"/>
      <c r="J25" s="4"/>
      <c r="K25" s="4"/>
      <c r="L25" s="4"/>
      <c r="M25" s="4"/>
      <c r="N25" s="4">
        <f>N$15*Assumptions!$I26</f>
        <v>56098.6875</v>
      </c>
      <c r="O25" s="4">
        <f>O$15*Assumptions!$I26</f>
        <v>56250</v>
      </c>
      <c r="P25" s="4">
        <f>P$15*Assumptions!$I26</f>
        <v>56250</v>
      </c>
      <c r="Q25" s="4">
        <f>Q$15*Assumptions!$I26</f>
        <v>56250</v>
      </c>
      <c r="R25" s="4">
        <f>R$15*Assumptions!$I26</f>
        <v>56250</v>
      </c>
      <c r="S25" s="4">
        <f>S$15*Assumptions!$I26</f>
        <v>56250</v>
      </c>
      <c r="T25" s="4">
        <f>T$15*Assumptions!$I26</f>
        <v>56250</v>
      </c>
      <c r="U25" s="4">
        <f>U$15*Assumptions!$I26</f>
        <v>55679.024999999994</v>
      </c>
      <c r="V25" s="4">
        <f>V$15*Assumptions!$I26</f>
        <v>56250</v>
      </c>
      <c r="W25" s="4">
        <f>W$15*Assumptions!$I26</f>
        <v>56250</v>
      </c>
      <c r="X25" s="4">
        <f>X$15*Assumptions!$I26</f>
        <v>56250</v>
      </c>
      <c r="Y25" s="4">
        <f>Y$15*Assumptions!$I26</f>
        <v>56250</v>
      </c>
      <c r="Z25" s="4">
        <f>Z$15*Assumptions!$I26</f>
        <v>56250</v>
      </c>
      <c r="AA25" s="4">
        <f>AA$15*Assumptions!$I26</f>
        <v>56250</v>
      </c>
      <c r="AB25" s="4">
        <f>AB$15*Assumptions!$I26</f>
        <v>56250</v>
      </c>
      <c r="AC25" s="4">
        <f>AC$15*Assumptions!$I26</f>
        <v>56250</v>
      </c>
      <c r="AD25" s="4">
        <f>AD$15*Assumptions!$I26</f>
        <v>56250</v>
      </c>
      <c r="AE25" s="4">
        <f>AE$15*Assumptions!$I26</f>
        <v>56250</v>
      </c>
      <c r="AF25" s="4">
        <f>AF$15*Assumptions!$I26</f>
        <v>56250</v>
      </c>
      <c r="AG25" s="4">
        <f>AG$15*Assumptions!$I26</f>
        <v>56037.412500000006</v>
      </c>
      <c r="AH25" s="4">
        <f>AH$15*Assumptions!$I26</f>
        <v>56250</v>
      </c>
      <c r="AI25" s="4">
        <f>AI$15*Assumptions!$I26</f>
        <v>55934.8125</v>
      </c>
      <c r="AJ25" s="4">
        <f>AJ$15*Assumptions!$I26</f>
        <v>56250</v>
      </c>
      <c r="AK25" s="4">
        <f>AK$15*Assumptions!$I26</f>
        <v>56250</v>
      </c>
      <c r="AL25" s="4">
        <f>AL$15*Assumptions!$I26</f>
        <v>56102.962499999994</v>
      </c>
      <c r="AM25" s="4">
        <f>AM$15*Assumptions!$I26</f>
        <v>56250</v>
      </c>
      <c r="AN25" s="4">
        <f>AN$15*Assumptions!$I26</f>
        <v>56250</v>
      </c>
      <c r="AO25" s="4">
        <f>AO$15*Assumptions!$I26</f>
        <v>56250</v>
      </c>
      <c r="AP25" s="4">
        <f>AP$15*Assumptions!$I26</f>
        <v>56250</v>
      </c>
      <c r="AQ25" s="4">
        <f>AQ$15*Assumptions!$I26</f>
        <v>56250</v>
      </c>
      <c r="AR25" s="4">
        <f>AR$15*Assumptions!$I26</f>
        <v>56250</v>
      </c>
      <c r="AS25" s="4">
        <f>AS$15*Assumptions!$I26</f>
        <v>56250</v>
      </c>
      <c r="AT25" s="4">
        <f>AT$15*Assumptions!$I26</f>
        <v>56250</v>
      </c>
      <c r="AU25" s="4">
        <f>AU$15*Assumptions!$I26</f>
        <v>56110.087499999994</v>
      </c>
      <c r="AV25" s="4">
        <f>AV$15*Assumptions!$I26</f>
        <v>56250</v>
      </c>
      <c r="AW25" s="4">
        <f>AW$15*Assumptions!$I26</f>
        <v>55930.537500000006</v>
      </c>
      <c r="AX25" s="4">
        <f>AX$15*Assumptions!$I26</f>
        <v>56248.3125</v>
      </c>
      <c r="AY25" s="4">
        <f>AY$15*Assumptions!$I26</f>
        <v>56250</v>
      </c>
      <c r="AZ25" s="4">
        <f>AZ$15*Assumptions!$I26</f>
        <v>56250</v>
      </c>
      <c r="BA25" s="4">
        <f>BA$15*Assumptions!$I26</f>
        <v>56250</v>
      </c>
      <c r="BB25" s="4">
        <f>BB$15*Assumptions!$I26</f>
        <v>56250</v>
      </c>
      <c r="BC25" s="4">
        <f>BC$15*Assumptions!$I26</f>
        <v>55948.350000000006</v>
      </c>
      <c r="BD25" s="4">
        <f>BD$15*Assumptions!$I26</f>
        <v>56250</v>
      </c>
      <c r="BE25" s="4">
        <f>BE$15*Assumptions!$I26</f>
        <v>56250</v>
      </c>
      <c r="BF25" s="4">
        <f>BF$15*Assumptions!$I26</f>
        <v>56250</v>
      </c>
      <c r="BG25" s="4">
        <f>BG$15*Assumptions!$I26</f>
        <v>56250</v>
      </c>
      <c r="BH25" s="4">
        <f>BH$15*Assumptions!$I26</f>
        <v>56250</v>
      </c>
      <c r="BI25" s="4">
        <f>BI$15*Assumptions!$I26</f>
        <v>55789.462499999994</v>
      </c>
      <c r="BJ25" s="4">
        <f>BJ$15*Assumptions!$I26</f>
        <v>56250</v>
      </c>
      <c r="BK25" s="4">
        <f>BK$15*Assumptions!$I26</f>
        <v>56250</v>
      </c>
      <c r="BL25" s="4">
        <f>BL$15*Assumptions!$I26</f>
        <v>56250</v>
      </c>
      <c r="BM25" s="4">
        <f>BM$15*Assumptions!$I26</f>
        <v>56250</v>
      </c>
    </row>
    <row r="26" spans="1:65" x14ac:dyDescent="0.2">
      <c r="A26" s="4"/>
      <c r="B26" s="4"/>
      <c r="C26" s="4"/>
      <c r="D26" s="4" t="s">
        <v>66</v>
      </c>
      <c r="E26" s="4"/>
      <c r="F26" s="4"/>
      <c r="G26" s="4"/>
      <c r="H26" s="5" t="s">
        <v>36</v>
      </c>
      <c r="I26" s="4"/>
      <c r="J26" s="4"/>
      <c r="K26" s="4"/>
      <c r="L26" s="4"/>
      <c r="M26" s="4"/>
      <c r="N26" s="4">
        <f>N$15*Assumptions!$I27</f>
        <v>14959.650000000001</v>
      </c>
      <c r="O26" s="4">
        <f>O$15*Assumptions!$I27</f>
        <v>15000</v>
      </c>
      <c r="P26" s="4">
        <f>P$15*Assumptions!$I27</f>
        <v>15000</v>
      </c>
      <c r="Q26" s="4">
        <f>Q$15*Assumptions!$I27</f>
        <v>15000</v>
      </c>
      <c r="R26" s="4">
        <f>R$15*Assumptions!$I27</f>
        <v>15000</v>
      </c>
      <c r="S26" s="4">
        <f>S$15*Assumptions!$I27</f>
        <v>15000</v>
      </c>
      <c r="T26" s="4">
        <f>T$15*Assumptions!$I27</f>
        <v>15000</v>
      </c>
      <c r="U26" s="4">
        <f>U$15*Assumptions!$I27</f>
        <v>14847.74</v>
      </c>
      <c r="V26" s="4">
        <f>V$15*Assumptions!$I27</f>
        <v>15000</v>
      </c>
      <c r="W26" s="4">
        <f>W$15*Assumptions!$I27</f>
        <v>15000</v>
      </c>
      <c r="X26" s="4">
        <f>X$15*Assumptions!$I27</f>
        <v>15000</v>
      </c>
      <c r="Y26" s="4">
        <f>Y$15*Assumptions!$I27</f>
        <v>15000</v>
      </c>
      <c r="Z26" s="4">
        <f>Z$15*Assumptions!$I27</f>
        <v>15000</v>
      </c>
      <c r="AA26" s="4">
        <f>AA$15*Assumptions!$I27</f>
        <v>15000</v>
      </c>
      <c r="AB26" s="4">
        <f>AB$15*Assumptions!$I27</f>
        <v>15000</v>
      </c>
      <c r="AC26" s="4">
        <f>AC$15*Assumptions!$I27</f>
        <v>15000</v>
      </c>
      <c r="AD26" s="4">
        <f>AD$15*Assumptions!$I27</f>
        <v>15000</v>
      </c>
      <c r="AE26" s="4">
        <f>AE$15*Assumptions!$I27</f>
        <v>15000</v>
      </c>
      <c r="AF26" s="4">
        <f>AF$15*Assumptions!$I27</f>
        <v>15000</v>
      </c>
      <c r="AG26" s="4">
        <f>AG$15*Assumptions!$I27</f>
        <v>14943.310000000001</v>
      </c>
      <c r="AH26" s="4">
        <f>AH$15*Assumptions!$I27</f>
        <v>15000</v>
      </c>
      <c r="AI26" s="4">
        <f>AI$15*Assumptions!$I27</f>
        <v>14915.95</v>
      </c>
      <c r="AJ26" s="4">
        <f>AJ$15*Assumptions!$I27</f>
        <v>15000</v>
      </c>
      <c r="AK26" s="4">
        <f>AK$15*Assumptions!$I27</f>
        <v>15000</v>
      </c>
      <c r="AL26" s="4">
        <f>AL$15*Assumptions!$I27</f>
        <v>14960.79</v>
      </c>
      <c r="AM26" s="4">
        <f>AM$15*Assumptions!$I27</f>
        <v>15000</v>
      </c>
      <c r="AN26" s="4">
        <f>AN$15*Assumptions!$I27</f>
        <v>15000</v>
      </c>
      <c r="AO26" s="4">
        <f>AO$15*Assumptions!$I27</f>
        <v>15000</v>
      </c>
      <c r="AP26" s="4">
        <f>AP$15*Assumptions!$I27</f>
        <v>15000</v>
      </c>
      <c r="AQ26" s="4">
        <f>AQ$15*Assumptions!$I27</f>
        <v>15000</v>
      </c>
      <c r="AR26" s="4">
        <f>AR$15*Assumptions!$I27</f>
        <v>15000</v>
      </c>
      <c r="AS26" s="4">
        <f>AS$15*Assumptions!$I27</f>
        <v>15000</v>
      </c>
      <c r="AT26" s="4">
        <f>AT$15*Assumptions!$I27</f>
        <v>15000</v>
      </c>
      <c r="AU26" s="4">
        <f>AU$15*Assumptions!$I27</f>
        <v>14962.69</v>
      </c>
      <c r="AV26" s="4">
        <f>AV$15*Assumptions!$I27</f>
        <v>15000</v>
      </c>
      <c r="AW26" s="4">
        <f>AW$15*Assumptions!$I27</f>
        <v>14914.810000000001</v>
      </c>
      <c r="AX26" s="4">
        <f>AX$15*Assumptions!$I27</f>
        <v>14999.550000000001</v>
      </c>
      <c r="AY26" s="4">
        <f>AY$15*Assumptions!$I27</f>
        <v>15000</v>
      </c>
      <c r="AZ26" s="4">
        <f>AZ$15*Assumptions!$I27</f>
        <v>15000</v>
      </c>
      <c r="BA26" s="4">
        <f>BA$15*Assumptions!$I27</f>
        <v>15000</v>
      </c>
      <c r="BB26" s="4">
        <f>BB$15*Assumptions!$I27</f>
        <v>15000</v>
      </c>
      <c r="BC26" s="4">
        <f>BC$15*Assumptions!$I27</f>
        <v>14919.560000000001</v>
      </c>
      <c r="BD26" s="4">
        <f>BD$15*Assumptions!$I27</f>
        <v>15000</v>
      </c>
      <c r="BE26" s="4">
        <f>BE$15*Assumptions!$I27</f>
        <v>15000</v>
      </c>
      <c r="BF26" s="4">
        <f>BF$15*Assumptions!$I27</f>
        <v>15000</v>
      </c>
      <c r="BG26" s="4">
        <f>BG$15*Assumptions!$I27</f>
        <v>15000</v>
      </c>
      <c r="BH26" s="4">
        <f>BH$15*Assumptions!$I27</f>
        <v>15000</v>
      </c>
      <c r="BI26" s="4">
        <f>BI$15*Assumptions!$I27</f>
        <v>14877.19</v>
      </c>
      <c r="BJ26" s="4">
        <f>BJ$15*Assumptions!$I27</f>
        <v>15000</v>
      </c>
      <c r="BK26" s="4">
        <f>BK$15*Assumptions!$I27</f>
        <v>15000</v>
      </c>
      <c r="BL26" s="4">
        <f>BL$15*Assumptions!$I27</f>
        <v>15000</v>
      </c>
      <c r="BM26" s="4">
        <f>BM$15*Assumptions!$I27</f>
        <v>15000</v>
      </c>
    </row>
    <row r="27" spans="1:65" x14ac:dyDescent="0.2">
      <c r="A27" s="4"/>
      <c r="B27" s="4"/>
      <c r="C27" s="4"/>
      <c r="D27" s="4"/>
      <c r="E27" s="4"/>
      <c r="F27" s="4"/>
      <c r="G27" s="4"/>
      <c r="H27" s="5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</row>
    <row r="28" spans="1:65" x14ac:dyDescent="0.2">
      <c r="A28" s="4"/>
      <c r="B28" s="4"/>
      <c r="C28" s="31" t="s">
        <v>40</v>
      </c>
      <c r="D28" s="4"/>
      <c r="E28" s="4"/>
      <c r="F28" s="4"/>
      <c r="G28" s="4"/>
      <c r="H28" s="5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</row>
    <row r="29" spans="1:65" x14ac:dyDescent="0.2">
      <c r="A29" s="4"/>
      <c r="B29" s="4"/>
      <c r="C29" s="4"/>
      <c r="D29" s="4" t="s">
        <v>64</v>
      </c>
      <c r="E29" s="4"/>
      <c r="F29" s="4"/>
      <c r="G29" s="4"/>
      <c r="H29" s="5" t="s">
        <v>36</v>
      </c>
      <c r="I29" s="4"/>
      <c r="J29" s="4"/>
      <c r="K29" s="4"/>
      <c r="L29" s="4"/>
      <c r="M29" s="4"/>
      <c r="N29" s="4">
        <f>N$16*Assumptions!$I30</f>
        <v>0</v>
      </c>
      <c r="O29" s="4">
        <f>O$16*Assumptions!$I30</f>
        <v>133.83750000000001</v>
      </c>
      <c r="P29" s="4">
        <f>P$16*Assumptions!$I30</f>
        <v>184.28249999999971</v>
      </c>
      <c r="Q29" s="4">
        <f>Q$16*Assumptions!$I30</f>
        <v>170.50749999999971</v>
      </c>
      <c r="R29" s="4">
        <f>R$16*Assumptions!$I30</f>
        <v>80.209999999999866</v>
      </c>
      <c r="S29" s="4">
        <f>S$16*Assumptions!$I30</f>
        <v>61.305000000000291</v>
      </c>
      <c r="T29" s="4">
        <f>T$16*Assumptions!$I30</f>
        <v>69.99749999999986</v>
      </c>
      <c r="U29" s="4">
        <f>U$16*Assumptions!$I30</f>
        <v>0</v>
      </c>
      <c r="V29" s="4">
        <f>V$16*Assumptions!$I30</f>
        <v>80.352500000000148</v>
      </c>
      <c r="W29" s="4">
        <f>W$16*Assumptions!$I30</f>
        <v>185.09000000000015</v>
      </c>
      <c r="X29" s="4">
        <f>X$16*Assumptions!$I30</f>
        <v>162.33750000000001</v>
      </c>
      <c r="Y29" s="4">
        <f>Y$16*Assumptions!$I30</f>
        <v>187.4175000000003</v>
      </c>
      <c r="Z29" s="4">
        <f>Z$16*Assumptions!$I30</f>
        <v>30.715000000000146</v>
      </c>
      <c r="AA29" s="4">
        <f>AA$16*Assumptions!$I30</f>
        <v>125.09749999999985</v>
      </c>
      <c r="AB29" s="4">
        <f>AB$16*Assumptions!$I30</f>
        <v>133.36250000000001</v>
      </c>
      <c r="AC29" s="4">
        <f>AC$16*Assumptions!$I30</f>
        <v>15.752500000000147</v>
      </c>
      <c r="AD29" s="4">
        <f>AD$16*Assumptions!$I30</f>
        <v>146.75749999999971</v>
      </c>
      <c r="AE29" s="4">
        <f>AE$16*Assumptions!$I30</f>
        <v>66.862499999999997</v>
      </c>
      <c r="AF29" s="4">
        <f>AF$16*Assumptions!$I30</f>
        <v>83.25</v>
      </c>
      <c r="AG29" s="4">
        <f>AG$16*Assumptions!$I30</f>
        <v>0</v>
      </c>
      <c r="AH29" s="4">
        <f>AH$16*Assumptions!$I30</f>
        <v>58.26500000000015</v>
      </c>
      <c r="AI29" s="4">
        <f>AI$16*Assumptions!$I30</f>
        <v>0</v>
      </c>
      <c r="AJ29" s="4">
        <f>AJ$16*Assumptions!$I30</f>
        <v>8.1050000000002917</v>
      </c>
      <c r="AK29" s="4">
        <f>AK$16*Assumptions!$I30</f>
        <v>42.067500000000294</v>
      </c>
      <c r="AL29" s="4">
        <f>AL$16*Assumptions!$I30</f>
        <v>0</v>
      </c>
      <c r="AM29" s="4">
        <f>AM$16*Assumptions!$I30</f>
        <v>186.94250000000031</v>
      </c>
      <c r="AN29" s="4">
        <f>AN$16*Assumptions!$I30</f>
        <v>93.8425000000003</v>
      </c>
      <c r="AO29" s="4">
        <f>AO$16*Assumptions!$I30</f>
        <v>117.21250000000001</v>
      </c>
      <c r="AP29" s="4">
        <f>AP$16*Assumptions!$I30</f>
        <v>19.790000000000148</v>
      </c>
      <c r="AQ29" s="4">
        <f>AQ$16*Assumptions!$I30</f>
        <v>36.79499999999971</v>
      </c>
      <c r="AR29" s="4">
        <f>AR$16*Assumptions!$I30</f>
        <v>168.18000000000029</v>
      </c>
      <c r="AS29" s="4">
        <f>AS$16*Assumptions!$I30</f>
        <v>89.947499999999863</v>
      </c>
      <c r="AT29" s="4">
        <f>AT$16*Assumptions!$I30</f>
        <v>103.5800000000003</v>
      </c>
      <c r="AU29" s="4">
        <f>AU$16*Assumptions!$I30</f>
        <v>0</v>
      </c>
      <c r="AV29" s="4">
        <f>AV$16*Assumptions!$I30</f>
        <v>71.659999999999854</v>
      </c>
      <c r="AW29" s="4">
        <f>AW$16*Assumptions!$I30</f>
        <v>0</v>
      </c>
      <c r="AX29" s="4">
        <f>AX$16*Assumptions!$I30</f>
        <v>0</v>
      </c>
      <c r="AY29" s="4">
        <f>AY$16*Assumptions!$I30</f>
        <v>81.68249999999972</v>
      </c>
      <c r="AZ29" s="4">
        <f>AZ$16*Assumptions!$I30</f>
        <v>52.944999999999709</v>
      </c>
      <c r="BA29" s="4">
        <f>BA$16*Assumptions!$I30</f>
        <v>180.81500000000017</v>
      </c>
      <c r="BB29" s="4">
        <f>BB$16*Assumptions!$I30</f>
        <v>121.20250000000016</v>
      </c>
      <c r="BC29" s="4">
        <f>BC$16*Assumptions!$I30</f>
        <v>0</v>
      </c>
      <c r="BD29" s="4">
        <f>BD$16*Assumptions!$I30</f>
        <v>142.05500000000029</v>
      </c>
      <c r="BE29" s="4">
        <f>BE$16*Assumptions!$I30</f>
        <v>51.282499999999715</v>
      </c>
      <c r="BF29" s="4">
        <f>BF$16*Assumptions!$I30</f>
        <v>56.744999999999713</v>
      </c>
      <c r="BG29" s="4">
        <f>BG$16*Assumptions!$I30</f>
        <v>77.169999999999717</v>
      </c>
      <c r="BH29" s="4">
        <f>BH$16*Assumptions!$I30</f>
        <v>76.172499999999857</v>
      </c>
      <c r="BI29" s="4">
        <f>BI$16*Assumptions!$I30</f>
        <v>0</v>
      </c>
      <c r="BJ29" s="4">
        <f>BJ$16*Assumptions!$I30</f>
        <v>139.68000000000029</v>
      </c>
      <c r="BK29" s="4">
        <f>BK$16*Assumptions!$I30</f>
        <v>63.109999999999857</v>
      </c>
      <c r="BL29" s="4">
        <f>BL$16*Assumptions!$I30</f>
        <v>44.917500000000295</v>
      </c>
      <c r="BM29" s="4">
        <f>BM$16*Assumptions!$I30</f>
        <v>146.1875</v>
      </c>
    </row>
    <row r="30" spans="1:65" x14ac:dyDescent="0.2">
      <c r="A30" s="4"/>
      <c r="B30" s="4"/>
      <c r="C30" s="4"/>
      <c r="D30" s="4" t="s">
        <v>65</v>
      </c>
      <c r="E30" s="4"/>
      <c r="F30" s="4"/>
      <c r="G30" s="4"/>
      <c r="H30" s="5" t="s">
        <v>36</v>
      </c>
      <c r="I30" s="4"/>
      <c r="J30" s="4"/>
      <c r="K30" s="4"/>
      <c r="L30" s="4"/>
      <c r="M30" s="4"/>
      <c r="N30" s="4">
        <f>N$16*Assumptions!$I31</f>
        <v>0</v>
      </c>
      <c r="O30" s="4">
        <f>O$16*Assumptions!$I31</f>
        <v>2007.5625</v>
      </c>
      <c r="P30" s="4">
        <f>P$16*Assumptions!$I31</f>
        <v>2764.2374999999956</v>
      </c>
      <c r="Q30" s="4">
        <f>Q$16*Assumptions!$I31</f>
        <v>2557.6124999999956</v>
      </c>
      <c r="R30" s="4">
        <f>R$16*Assumptions!$I31</f>
        <v>1203.1499999999978</v>
      </c>
      <c r="S30" s="4">
        <f>S$16*Assumptions!$I31</f>
        <v>919.57500000000437</v>
      </c>
      <c r="T30" s="4">
        <f>T$16*Assumptions!$I31</f>
        <v>1049.9624999999978</v>
      </c>
      <c r="U30" s="4">
        <f>U$16*Assumptions!$I31</f>
        <v>0</v>
      </c>
      <c r="V30" s="4">
        <f>V$16*Assumptions!$I31</f>
        <v>1205.2875000000022</v>
      </c>
      <c r="W30" s="4">
        <f>W$16*Assumptions!$I31</f>
        <v>2776.3500000000022</v>
      </c>
      <c r="X30" s="4">
        <f>X$16*Assumptions!$I31</f>
        <v>2435.0625</v>
      </c>
      <c r="Y30" s="4">
        <f>Y$16*Assumptions!$I31</f>
        <v>2811.2625000000044</v>
      </c>
      <c r="Z30" s="4">
        <f>Z$16*Assumptions!$I31</f>
        <v>460.72500000000218</v>
      </c>
      <c r="AA30" s="4">
        <f>AA$16*Assumptions!$I31</f>
        <v>1876.4624999999978</v>
      </c>
      <c r="AB30" s="4">
        <f>AB$16*Assumptions!$I31</f>
        <v>2000.4375</v>
      </c>
      <c r="AC30" s="4">
        <f>AC$16*Assumptions!$I31</f>
        <v>236.28750000000218</v>
      </c>
      <c r="AD30" s="4">
        <f>AD$16*Assumptions!$I31</f>
        <v>2201.3624999999956</v>
      </c>
      <c r="AE30" s="4">
        <f>AE$16*Assumptions!$I31</f>
        <v>1002.9375</v>
      </c>
      <c r="AF30" s="4">
        <f>AF$16*Assumptions!$I31</f>
        <v>1248.75</v>
      </c>
      <c r="AG30" s="4">
        <f>AG$16*Assumptions!$I31</f>
        <v>0</v>
      </c>
      <c r="AH30" s="4">
        <f>AH$16*Assumptions!$I31</f>
        <v>873.97500000000218</v>
      </c>
      <c r="AI30" s="4">
        <f>AI$16*Assumptions!$I31</f>
        <v>0</v>
      </c>
      <c r="AJ30" s="4">
        <f>AJ$16*Assumptions!$I31</f>
        <v>121.57500000000437</v>
      </c>
      <c r="AK30" s="4">
        <f>AK$16*Assumptions!$I31</f>
        <v>631.01250000000437</v>
      </c>
      <c r="AL30" s="4">
        <f>AL$16*Assumptions!$I31</f>
        <v>0</v>
      </c>
      <c r="AM30" s="4">
        <f>AM$16*Assumptions!$I31</f>
        <v>2804.1375000000044</v>
      </c>
      <c r="AN30" s="4">
        <f>AN$16*Assumptions!$I31</f>
        <v>1407.6375000000044</v>
      </c>
      <c r="AO30" s="4">
        <f>AO$16*Assumptions!$I31</f>
        <v>1758.1875</v>
      </c>
      <c r="AP30" s="4">
        <f>AP$16*Assumptions!$I31</f>
        <v>296.85000000000218</v>
      </c>
      <c r="AQ30" s="4">
        <f>AQ$16*Assumptions!$I31</f>
        <v>551.92499999999563</v>
      </c>
      <c r="AR30" s="4">
        <f>AR$16*Assumptions!$I31</f>
        <v>2522.7000000000044</v>
      </c>
      <c r="AS30" s="4">
        <f>AS$16*Assumptions!$I31</f>
        <v>1349.2124999999978</v>
      </c>
      <c r="AT30" s="4">
        <f>AT$16*Assumptions!$I31</f>
        <v>1553.7000000000044</v>
      </c>
      <c r="AU30" s="4">
        <f>AU$16*Assumptions!$I31</f>
        <v>0</v>
      </c>
      <c r="AV30" s="4">
        <f>AV$16*Assumptions!$I31</f>
        <v>1074.8999999999978</v>
      </c>
      <c r="AW30" s="4">
        <f>AW$16*Assumptions!$I31</f>
        <v>0</v>
      </c>
      <c r="AX30" s="4">
        <f>AX$16*Assumptions!$I31</f>
        <v>0</v>
      </c>
      <c r="AY30" s="4">
        <f>AY$16*Assumptions!$I31</f>
        <v>1225.2374999999956</v>
      </c>
      <c r="AZ30" s="4">
        <f>AZ$16*Assumptions!$I31</f>
        <v>794.17499999999563</v>
      </c>
      <c r="BA30" s="4">
        <f>BA$16*Assumptions!$I31</f>
        <v>2712.2250000000022</v>
      </c>
      <c r="BB30" s="4">
        <f>BB$16*Assumptions!$I31</f>
        <v>1818.0375000000022</v>
      </c>
      <c r="BC30" s="4">
        <f>BC$16*Assumptions!$I31</f>
        <v>0</v>
      </c>
      <c r="BD30" s="4">
        <f>BD$16*Assumptions!$I31</f>
        <v>2130.8250000000044</v>
      </c>
      <c r="BE30" s="4">
        <f>BE$16*Assumptions!$I31</f>
        <v>769.23749999999563</v>
      </c>
      <c r="BF30" s="4">
        <f>BF$16*Assumptions!$I31</f>
        <v>851.17499999999563</v>
      </c>
      <c r="BG30" s="4">
        <f>BG$16*Assumptions!$I31</f>
        <v>1157.5499999999956</v>
      </c>
      <c r="BH30" s="4">
        <f>BH$16*Assumptions!$I31</f>
        <v>1142.5874999999978</v>
      </c>
      <c r="BI30" s="4">
        <f>BI$16*Assumptions!$I31</f>
        <v>0</v>
      </c>
      <c r="BJ30" s="4">
        <f>BJ$16*Assumptions!$I31</f>
        <v>2095.2000000000044</v>
      </c>
      <c r="BK30" s="4">
        <f>BK$16*Assumptions!$I31</f>
        <v>946.64999999999782</v>
      </c>
      <c r="BL30" s="4">
        <f>BL$16*Assumptions!$I31</f>
        <v>673.76250000000437</v>
      </c>
      <c r="BM30" s="4">
        <f>BM$16*Assumptions!$I31</f>
        <v>2192.8125</v>
      </c>
    </row>
    <row r="31" spans="1:65" x14ac:dyDescent="0.2">
      <c r="A31" s="4"/>
      <c r="B31" s="4"/>
      <c r="C31" s="4"/>
      <c r="D31" s="4" t="s">
        <v>66</v>
      </c>
      <c r="E31" s="4"/>
      <c r="F31" s="4"/>
      <c r="G31" s="4"/>
      <c r="H31" s="5" t="s">
        <v>36</v>
      </c>
      <c r="I31" s="4"/>
      <c r="J31" s="4"/>
      <c r="K31" s="4"/>
      <c r="L31" s="4"/>
      <c r="M31" s="4"/>
      <c r="N31" s="4">
        <f>N$16*Assumptions!$I32</f>
        <v>0</v>
      </c>
      <c r="O31" s="4">
        <f>O$16*Assumptions!$I32</f>
        <v>535.35</v>
      </c>
      <c r="P31" s="4">
        <f>P$16*Assumptions!$I32</f>
        <v>737.12999999999886</v>
      </c>
      <c r="Q31" s="4">
        <f>Q$16*Assumptions!$I32</f>
        <v>682.02999999999884</v>
      </c>
      <c r="R31" s="4">
        <f>R$16*Assumptions!$I32</f>
        <v>320.83999999999946</v>
      </c>
      <c r="S31" s="4">
        <f>S$16*Assumptions!$I32</f>
        <v>245.22000000000116</v>
      </c>
      <c r="T31" s="4">
        <f>T$16*Assumptions!$I32</f>
        <v>279.98999999999944</v>
      </c>
      <c r="U31" s="4">
        <f>U$16*Assumptions!$I32</f>
        <v>0</v>
      </c>
      <c r="V31" s="4">
        <f>V$16*Assumptions!$I32</f>
        <v>321.41000000000059</v>
      </c>
      <c r="W31" s="4">
        <f>W$16*Assumptions!$I32</f>
        <v>740.36000000000058</v>
      </c>
      <c r="X31" s="4">
        <f>X$16*Assumptions!$I32</f>
        <v>649.35</v>
      </c>
      <c r="Y31" s="4">
        <f>Y$16*Assumptions!$I32</f>
        <v>749.67000000000121</v>
      </c>
      <c r="Z31" s="4">
        <f>Z$16*Assumptions!$I32</f>
        <v>122.86000000000058</v>
      </c>
      <c r="AA31" s="4">
        <f>AA$16*Assumptions!$I32</f>
        <v>500.38999999999942</v>
      </c>
      <c r="AB31" s="4">
        <f>AB$16*Assumptions!$I32</f>
        <v>533.45000000000005</v>
      </c>
      <c r="AC31" s="4">
        <f>AC$16*Assumptions!$I32</f>
        <v>63.010000000000588</v>
      </c>
      <c r="AD31" s="4">
        <f>AD$16*Assumptions!$I32</f>
        <v>587.02999999999884</v>
      </c>
      <c r="AE31" s="4">
        <f>AE$16*Assumptions!$I32</f>
        <v>267.45</v>
      </c>
      <c r="AF31" s="4">
        <f>AF$16*Assumptions!$I32</f>
        <v>333</v>
      </c>
      <c r="AG31" s="4">
        <f>AG$16*Assumptions!$I32</f>
        <v>0</v>
      </c>
      <c r="AH31" s="4">
        <f>AH$16*Assumptions!$I32</f>
        <v>233.0600000000006</v>
      </c>
      <c r="AI31" s="4">
        <f>AI$16*Assumptions!$I32</f>
        <v>0</v>
      </c>
      <c r="AJ31" s="4">
        <f>AJ$16*Assumptions!$I32</f>
        <v>32.420000000001167</v>
      </c>
      <c r="AK31" s="4">
        <f>AK$16*Assumptions!$I32</f>
        <v>168.27000000000118</v>
      </c>
      <c r="AL31" s="4">
        <f>AL$16*Assumptions!$I32</f>
        <v>0</v>
      </c>
      <c r="AM31" s="4">
        <f>AM$16*Assumptions!$I32</f>
        <v>747.77000000000123</v>
      </c>
      <c r="AN31" s="4">
        <f>AN$16*Assumptions!$I32</f>
        <v>375.3700000000012</v>
      </c>
      <c r="AO31" s="4">
        <f>AO$16*Assumptions!$I32</f>
        <v>468.85</v>
      </c>
      <c r="AP31" s="4">
        <f>AP$16*Assumptions!$I32</f>
        <v>79.160000000000593</v>
      </c>
      <c r="AQ31" s="4">
        <f>AQ$16*Assumptions!$I32</f>
        <v>147.17999999999884</v>
      </c>
      <c r="AR31" s="4">
        <f>AR$16*Assumptions!$I32</f>
        <v>672.72000000000116</v>
      </c>
      <c r="AS31" s="4">
        <f>AS$16*Assumptions!$I32</f>
        <v>359.78999999999945</v>
      </c>
      <c r="AT31" s="4">
        <f>AT$16*Assumptions!$I32</f>
        <v>414.32000000000119</v>
      </c>
      <c r="AU31" s="4">
        <f>AU$16*Assumptions!$I32</f>
        <v>0</v>
      </c>
      <c r="AV31" s="4">
        <f>AV$16*Assumptions!$I32</f>
        <v>286.63999999999942</v>
      </c>
      <c r="AW31" s="4">
        <f>AW$16*Assumptions!$I32</f>
        <v>0</v>
      </c>
      <c r="AX31" s="4">
        <f>AX$16*Assumptions!$I32</f>
        <v>0</v>
      </c>
      <c r="AY31" s="4">
        <f>AY$16*Assumptions!$I32</f>
        <v>326.72999999999888</v>
      </c>
      <c r="AZ31" s="4">
        <f>AZ$16*Assumptions!$I32</f>
        <v>211.77999999999884</v>
      </c>
      <c r="BA31" s="4">
        <f>BA$16*Assumptions!$I32</f>
        <v>723.26000000000067</v>
      </c>
      <c r="BB31" s="4">
        <f>BB$16*Assumptions!$I32</f>
        <v>484.81000000000063</v>
      </c>
      <c r="BC31" s="4">
        <f>BC$16*Assumptions!$I32</f>
        <v>0</v>
      </c>
      <c r="BD31" s="4">
        <f>BD$16*Assumptions!$I32</f>
        <v>568.22000000000116</v>
      </c>
      <c r="BE31" s="4">
        <f>BE$16*Assumptions!$I32</f>
        <v>205.12999999999886</v>
      </c>
      <c r="BF31" s="4">
        <f>BF$16*Assumptions!$I32</f>
        <v>226.97999999999885</v>
      </c>
      <c r="BG31" s="4">
        <f>BG$16*Assumptions!$I32</f>
        <v>308.67999999999887</v>
      </c>
      <c r="BH31" s="4">
        <f>BH$16*Assumptions!$I32</f>
        <v>304.68999999999943</v>
      </c>
      <c r="BI31" s="4">
        <f>BI$16*Assumptions!$I32</f>
        <v>0</v>
      </c>
      <c r="BJ31" s="4">
        <f>BJ$16*Assumptions!$I32</f>
        <v>558.72000000000116</v>
      </c>
      <c r="BK31" s="4">
        <f>BK$16*Assumptions!$I32</f>
        <v>252.43999999999943</v>
      </c>
      <c r="BL31" s="4">
        <f>BL$16*Assumptions!$I32</f>
        <v>179.67000000000118</v>
      </c>
      <c r="BM31" s="4">
        <f>BM$16*Assumptions!$I32</f>
        <v>584.75</v>
      </c>
    </row>
    <row r="32" spans="1:65" x14ac:dyDescent="0.2">
      <c r="A32" s="4"/>
      <c r="B32" s="4"/>
      <c r="C32" s="31"/>
      <c r="D32" s="4"/>
      <c r="E32" s="4"/>
      <c r="F32" s="4"/>
      <c r="G32" s="4"/>
      <c r="H32" s="5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</row>
    <row r="33" spans="1:65" x14ac:dyDescent="0.2">
      <c r="A33" s="4"/>
      <c r="B33" s="4"/>
      <c r="C33" s="31" t="s">
        <v>83</v>
      </c>
      <c r="D33" s="4"/>
      <c r="E33" s="4"/>
      <c r="F33" s="4"/>
      <c r="G33" s="4"/>
      <c r="H33" s="5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</row>
    <row r="34" spans="1:65" x14ac:dyDescent="0.2">
      <c r="A34" s="4"/>
      <c r="B34" s="4"/>
      <c r="C34" s="4"/>
      <c r="D34" s="4" t="s">
        <v>64</v>
      </c>
      <c r="E34" s="4"/>
      <c r="F34" s="4"/>
      <c r="G34" s="4"/>
      <c r="H34" s="5" t="s">
        <v>36</v>
      </c>
      <c r="I34" s="4"/>
      <c r="J34" s="4"/>
      <c r="K34" s="4"/>
      <c r="L34" s="4"/>
      <c r="M34" s="4"/>
      <c r="N34" s="4">
        <f>N19+N24+N29</f>
        <v>3936.7500000000005</v>
      </c>
      <c r="O34" s="4">
        <f t="shared" ref="O34:BM36" si="0">O19+O24+O29</f>
        <v>4088.25</v>
      </c>
      <c r="P34" s="4">
        <f t="shared" si="0"/>
        <v>4141.3499999999995</v>
      </c>
      <c r="Q34" s="4">
        <f t="shared" si="0"/>
        <v>4126.8500000000004</v>
      </c>
      <c r="R34" s="4">
        <f t="shared" si="0"/>
        <v>4031.8</v>
      </c>
      <c r="S34" s="4">
        <f t="shared" si="0"/>
        <v>4011.9000000000005</v>
      </c>
      <c r="T34" s="4">
        <f t="shared" si="0"/>
        <v>4021.0499999999997</v>
      </c>
      <c r="U34" s="4">
        <f t="shared" si="0"/>
        <v>3907.3</v>
      </c>
      <c r="V34" s="4">
        <f t="shared" si="0"/>
        <v>4031.95</v>
      </c>
      <c r="W34" s="4">
        <f t="shared" si="0"/>
        <v>4142.2000000000007</v>
      </c>
      <c r="X34" s="4">
        <f t="shared" si="0"/>
        <v>4118.25</v>
      </c>
      <c r="Y34" s="4">
        <f t="shared" si="0"/>
        <v>4144.6500000000005</v>
      </c>
      <c r="Z34" s="4">
        <f t="shared" si="0"/>
        <v>3979.7000000000003</v>
      </c>
      <c r="AA34" s="4">
        <f t="shared" si="0"/>
        <v>4079.0499999999997</v>
      </c>
      <c r="AB34" s="4">
        <f t="shared" si="0"/>
        <v>4087.75</v>
      </c>
      <c r="AC34" s="4">
        <f t="shared" si="0"/>
        <v>3963.9500000000003</v>
      </c>
      <c r="AD34" s="4">
        <f t="shared" si="0"/>
        <v>4101.8500000000004</v>
      </c>
      <c r="AE34" s="4">
        <f t="shared" si="0"/>
        <v>4017.75</v>
      </c>
      <c r="AF34" s="4">
        <f t="shared" si="0"/>
        <v>4035</v>
      </c>
      <c r="AG34" s="4">
        <f t="shared" si="0"/>
        <v>3932.4500000000003</v>
      </c>
      <c r="AH34" s="4">
        <f t="shared" si="0"/>
        <v>4008.7000000000003</v>
      </c>
      <c r="AI34" s="4">
        <f t="shared" si="0"/>
        <v>3925.25</v>
      </c>
      <c r="AJ34" s="4">
        <f t="shared" si="0"/>
        <v>3955.9000000000005</v>
      </c>
      <c r="AK34" s="4">
        <f t="shared" si="0"/>
        <v>3991.65</v>
      </c>
      <c r="AL34" s="4">
        <f t="shared" si="0"/>
        <v>3937.05</v>
      </c>
      <c r="AM34" s="4">
        <f t="shared" si="0"/>
        <v>4144.1500000000005</v>
      </c>
      <c r="AN34" s="4">
        <f t="shared" si="0"/>
        <v>4046.15</v>
      </c>
      <c r="AO34" s="4">
        <f t="shared" si="0"/>
        <v>4070.75</v>
      </c>
      <c r="AP34" s="4">
        <f t="shared" si="0"/>
        <v>3968.2</v>
      </c>
      <c r="AQ34" s="4">
        <f t="shared" si="0"/>
        <v>3986.0999999999995</v>
      </c>
      <c r="AR34" s="4">
        <f t="shared" si="0"/>
        <v>4124.4000000000005</v>
      </c>
      <c r="AS34" s="4">
        <f t="shared" si="0"/>
        <v>4042.0499999999997</v>
      </c>
      <c r="AT34" s="4">
        <f t="shared" si="0"/>
        <v>4056.4000000000005</v>
      </c>
      <c r="AU34" s="4">
        <f t="shared" si="0"/>
        <v>3937.55</v>
      </c>
      <c r="AV34" s="4">
        <f t="shared" si="0"/>
        <v>4022.7999999999997</v>
      </c>
      <c r="AW34" s="4">
        <f t="shared" si="0"/>
        <v>3924.9500000000003</v>
      </c>
      <c r="AX34" s="4">
        <f t="shared" si="0"/>
        <v>3947.2500000000005</v>
      </c>
      <c r="AY34" s="4">
        <f t="shared" si="0"/>
        <v>4033.35</v>
      </c>
      <c r="AZ34" s="4">
        <f t="shared" si="0"/>
        <v>4003.1</v>
      </c>
      <c r="BA34" s="4">
        <f t="shared" si="0"/>
        <v>4137.7000000000007</v>
      </c>
      <c r="BB34" s="4">
        <f t="shared" si="0"/>
        <v>4074.9500000000003</v>
      </c>
      <c r="BC34" s="4">
        <f t="shared" si="0"/>
        <v>3926.2000000000003</v>
      </c>
      <c r="BD34" s="4">
        <f t="shared" si="0"/>
        <v>4096.9000000000005</v>
      </c>
      <c r="BE34" s="4">
        <f t="shared" si="0"/>
        <v>4001.35</v>
      </c>
      <c r="BF34" s="4">
        <f t="shared" si="0"/>
        <v>4007.1</v>
      </c>
      <c r="BG34" s="4">
        <f t="shared" si="0"/>
        <v>4028.5999999999995</v>
      </c>
      <c r="BH34" s="4">
        <f t="shared" si="0"/>
        <v>4027.5499999999997</v>
      </c>
      <c r="BI34" s="4">
        <f t="shared" si="0"/>
        <v>3915.05</v>
      </c>
      <c r="BJ34" s="4">
        <f t="shared" si="0"/>
        <v>4094.4000000000005</v>
      </c>
      <c r="BK34" s="4">
        <f t="shared" si="0"/>
        <v>4013.7999999999997</v>
      </c>
      <c r="BL34" s="4">
        <f t="shared" si="0"/>
        <v>3994.6500000000005</v>
      </c>
      <c r="BM34" s="4">
        <f t="shared" si="0"/>
        <v>4101.25</v>
      </c>
    </row>
    <row r="35" spans="1:65" x14ac:dyDescent="0.2">
      <c r="A35" s="4"/>
      <c r="B35" s="4"/>
      <c r="C35" s="4"/>
      <c r="D35" s="4" t="s">
        <v>65</v>
      </c>
      <c r="E35" s="4"/>
      <c r="F35" s="4"/>
      <c r="G35" s="4"/>
      <c r="H35" s="5" t="s">
        <v>36</v>
      </c>
      <c r="I35" s="4"/>
      <c r="J35" s="4"/>
      <c r="K35" s="4"/>
      <c r="L35" s="4"/>
      <c r="M35" s="4"/>
      <c r="N35" s="4">
        <f t="shared" ref="N35:AC36" si="1">N20+N25+N30</f>
        <v>58854.412499999999</v>
      </c>
      <c r="O35" s="4">
        <f t="shared" si="1"/>
        <v>61119.337500000001</v>
      </c>
      <c r="P35" s="4">
        <f t="shared" si="1"/>
        <v>61913.182499999995</v>
      </c>
      <c r="Q35" s="4">
        <f t="shared" si="1"/>
        <v>61696.407499999994</v>
      </c>
      <c r="R35" s="4">
        <f t="shared" si="1"/>
        <v>60275.41</v>
      </c>
      <c r="S35" s="4">
        <f t="shared" si="1"/>
        <v>59977.905000000006</v>
      </c>
      <c r="T35" s="4">
        <f t="shared" si="1"/>
        <v>60114.697499999995</v>
      </c>
      <c r="U35" s="4">
        <f t="shared" si="1"/>
        <v>58414.134999999995</v>
      </c>
      <c r="V35" s="4">
        <f t="shared" si="1"/>
        <v>60277.652499999997</v>
      </c>
      <c r="W35" s="4">
        <f t="shared" si="1"/>
        <v>61925.89</v>
      </c>
      <c r="X35" s="4">
        <f t="shared" si="1"/>
        <v>61567.837500000001</v>
      </c>
      <c r="Y35" s="4">
        <f t="shared" si="1"/>
        <v>61962.517500000002</v>
      </c>
      <c r="Z35" s="4">
        <f t="shared" si="1"/>
        <v>59496.514999999999</v>
      </c>
      <c r="AA35" s="4">
        <f t="shared" si="1"/>
        <v>60981.797500000001</v>
      </c>
      <c r="AB35" s="4">
        <f t="shared" si="1"/>
        <v>61111.862500000003</v>
      </c>
      <c r="AC35" s="4">
        <f t="shared" si="1"/>
        <v>59261.052500000005</v>
      </c>
      <c r="AD35" s="4">
        <f t="shared" si="0"/>
        <v>61322.657499999994</v>
      </c>
      <c r="AE35" s="4">
        <f t="shared" si="0"/>
        <v>60065.362500000003</v>
      </c>
      <c r="AF35" s="4">
        <f t="shared" si="0"/>
        <v>60323.25</v>
      </c>
      <c r="AG35" s="4">
        <f t="shared" si="0"/>
        <v>58790.127500000002</v>
      </c>
      <c r="AH35" s="4">
        <f t="shared" si="0"/>
        <v>59930.065000000002</v>
      </c>
      <c r="AI35" s="4">
        <f t="shared" si="0"/>
        <v>58682.487500000003</v>
      </c>
      <c r="AJ35" s="4">
        <f t="shared" si="0"/>
        <v>59140.705000000002</v>
      </c>
      <c r="AK35" s="4">
        <f t="shared" si="0"/>
        <v>59675.167500000003</v>
      </c>
      <c r="AL35" s="4">
        <f t="shared" si="0"/>
        <v>58858.897499999992</v>
      </c>
      <c r="AM35" s="4">
        <f t="shared" si="0"/>
        <v>61955.042500000003</v>
      </c>
      <c r="AN35" s="4">
        <f t="shared" si="0"/>
        <v>60489.942500000005</v>
      </c>
      <c r="AO35" s="4">
        <f t="shared" si="0"/>
        <v>60857.712500000001</v>
      </c>
      <c r="AP35" s="4">
        <f t="shared" si="0"/>
        <v>59324.59</v>
      </c>
      <c r="AQ35" s="4">
        <f t="shared" si="0"/>
        <v>59592.194999999992</v>
      </c>
      <c r="AR35" s="4">
        <f t="shared" si="0"/>
        <v>61659.780000000006</v>
      </c>
      <c r="AS35" s="4">
        <f t="shared" si="0"/>
        <v>60428.647499999992</v>
      </c>
      <c r="AT35" s="4">
        <f t="shared" si="0"/>
        <v>60643.180000000008</v>
      </c>
      <c r="AU35" s="4">
        <f t="shared" si="0"/>
        <v>58866.372499999998</v>
      </c>
      <c r="AV35" s="4">
        <f t="shared" si="0"/>
        <v>60140.86</v>
      </c>
      <c r="AW35" s="4">
        <f t="shared" si="0"/>
        <v>58678.002500000002</v>
      </c>
      <c r="AX35" s="4">
        <f t="shared" si="0"/>
        <v>59011.387499999997</v>
      </c>
      <c r="AY35" s="4">
        <f t="shared" si="0"/>
        <v>60298.582499999997</v>
      </c>
      <c r="AZ35" s="4">
        <f t="shared" si="0"/>
        <v>59846.344999999994</v>
      </c>
      <c r="BA35" s="4">
        <f t="shared" si="0"/>
        <v>61858.615000000005</v>
      </c>
      <c r="BB35" s="4">
        <f t="shared" si="0"/>
        <v>60920.502500000002</v>
      </c>
      <c r="BC35" s="4">
        <f t="shared" si="0"/>
        <v>58696.69</v>
      </c>
      <c r="BD35" s="4">
        <f t="shared" si="0"/>
        <v>61248.655000000006</v>
      </c>
      <c r="BE35" s="4">
        <f t="shared" si="0"/>
        <v>59820.182499999995</v>
      </c>
      <c r="BF35" s="4">
        <f t="shared" si="0"/>
        <v>59906.144999999997</v>
      </c>
      <c r="BG35" s="4">
        <f t="shared" si="0"/>
        <v>60227.569999999992</v>
      </c>
      <c r="BH35" s="4">
        <f t="shared" si="0"/>
        <v>60211.872499999998</v>
      </c>
      <c r="BI35" s="4">
        <f t="shared" si="0"/>
        <v>58529.997499999998</v>
      </c>
      <c r="BJ35" s="4">
        <f t="shared" si="0"/>
        <v>61211.280000000006</v>
      </c>
      <c r="BK35" s="4">
        <f t="shared" si="0"/>
        <v>60006.31</v>
      </c>
      <c r="BL35" s="4">
        <f t="shared" si="0"/>
        <v>59720.017500000002</v>
      </c>
      <c r="BM35" s="4">
        <f t="shared" si="0"/>
        <v>61313.6875</v>
      </c>
    </row>
    <row r="36" spans="1:65" x14ac:dyDescent="0.2">
      <c r="A36" s="4"/>
      <c r="B36" s="4"/>
      <c r="C36" s="4"/>
      <c r="D36" s="4" t="s">
        <v>66</v>
      </c>
      <c r="E36" s="4"/>
      <c r="F36" s="4"/>
      <c r="G36" s="4"/>
      <c r="H36" s="5" t="s">
        <v>36</v>
      </c>
      <c r="I36" s="4"/>
      <c r="J36" s="4"/>
      <c r="K36" s="4"/>
      <c r="L36" s="4"/>
      <c r="M36" s="4"/>
      <c r="N36" s="4">
        <f t="shared" si="1"/>
        <v>15943.837500000001</v>
      </c>
      <c r="O36" s="4">
        <f t="shared" si="0"/>
        <v>16557.412499999999</v>
      </c>
      <c r="P36" s="4">
        <f t="shared" si="0"/>
        <v>16772.467499999999</v>
      </c>
      <c r="Q36" s="4">
        <f t="shared" si="0"/>
        <v>16713.7425</v>
      </c>
      <c r="R36" s="4">
        <f t="shared" si="0"/>
        <v>16328.79</v>
      </c>
      <c r="S36" s="4">
        <f t="shared" si="0"/>
        <v>16248.195000000002</v>
      </c>
      <c r="T36" s="4">
        <f t="shared" si="0"/>
        <v>16285.252500000001</v>
      </c>
      <c r="U36" s="4">
        <f t="shared" si="0"/>
        <v>15824.565000000001</v>
      </c>
      <c r="V36" s="4">
        <f t="shared" si="0"/>
        <v>16329.397499999999</v>
      </c>
      <c r="W36" s="4">
        <f t="shared" si="0"/>
        <v>16775.91</v>
      </c>
      <c r="X36" s="4">
        <f t="shared" si="0"/>
        <v>16678.912499999999</v>
      </c>
      <c r="Y36" s="4">
        <f t="shared" si="0"/>
        <v>16785.8325</v>
      </c>
      <c r="Z36" s="4">
        <f t="shared" si="0"/>
        <v>16117.785</v>
      </c>
      <c r="AA36" s="4">
        <f t="shared" si="0"/>
        <v>16520.1525</v>
      </c>
      <c r="AB36" s="4">
        <f t="shared" si="0"/>
        <v>16555.387500000001</v>
      </c>
      <c r="AC36" s="4">
        <f t="shared" si="0"/>
        <v>16053.997499999999</v>
      </c>
      <c r="AD36" s="4">
        <f t="shared" si="0"/>
        <v>16612.4925</v>
      </c>
      <c r="AE36" s="4">
        <f t="shared" si="0"/>
        <v>16271.887500000001</v>
      </c>
      <c r="AF36" s="4">
        <f t="shared" si="0"/>
        <v>16341.75</v>
      </c>
      <c r="AG36" s="4">
        <f t="shared" si="0"/>
        <v>15926.422500000001</v>
      </c>
      <c r="AH36" s="4">
        <f t="shared" si="0"/>
        <v>16235.235000000001</v>
      </c>
      <c r="AI36" s="4">
        <f t="shared" si="0"/>
        <v>15897.262500000001</v>
      </c>
      <c r="AJ36" s="4">
        <f t="shared" si="0"/>
        <v>16021.395000000002</v>
      </c>
      <c r="AK36" s="4">
        <f t="shared" si="0"/>
        <v>16166.182500000001</v>
      </c>
      <c r="AL36" s="4">
        <f t="shared" si="0"/>
        <v>15945.052500000002</v>
      </c>
      <c r="AM36" s="4">
        <f t="shared" si="0"/>
        <v>16783.807500000003</v>
      </c>
      <c r="AN36" s="4">
        <f t="shared" si="0"/>
        <v>16386.907500000001</v>
      </c>
      <c r="AO36" s="4">
        <f t="shared" si="0"/>
        <v>16486.537499999999</v>
      </c>
      <c r="AP36" s="4">
        <f t="shared" si="0"/>
        <v>16071.21</v>
      </c>
      <c r="AQ36" s="4">
        <f t="shared" si="0"/>
        <v>16143.704999999998</v>
      </c>
      <c r="AR36" s="4">
        <f t="shared" si="0"/>
        <v>16703.82</v>
      </c>
      <c r="AS36" s="4">
        <f t="shared" si="0"/>
        <v>16370.3025</v>
      </c>
      <c r="AT36" s="4">
        <f t="shared" si="0"/>
        <v>16428.420000000002</v>
      </c>
      <c r="AU36" s="4">
        <f t="shared" si="0"/>
        <v>15947.077500000001</v>
      </c>
      <c r="AV36" s="4">
        <f t="shared" si="0"/>
        <v>16292.34</v>
      </c>
      <c r="AW36" s="4">
        <f t="shared" si="0"/>
        <v>15896.047500000001</v>
      </c>
      <c r="AX36" s="4">
        <f t="shared" si="0"/>
        <v>15986.362500000001</v>
      </c>
      <c r="AY36" s="4">
        <f t="shared" si="0"/>
        <v>16335.067499999999</v>
      </c>
      <c r="AZ36" s="4">
        <f t="shared" si="0"/>
        <v>16212.554999999998</v>
      </c>
      <c r="BA36" s="4">
        <f t="shared" si="0"/>
        <v>16757.685000000001</v>
      </c>
      <c r="BB36" s="4">
        <f t="shared" si="0"/>
        <v>16503.547500000001</v>
      </c>
      <c r="BC36" s="4">
        <f t="shared" si="0"/>
        <v>15901.11</v>
      </c>
      <c r="BD36" s="4">
        <f t="shared" si="0"/>
        <v>16592.445</v>
      </c>
      <c r="BE36" s="4">
        <f t="shared" si="0"/>
        <v>16205.467499999999</v>
      </c>
      <c r="BF36" s="4">
        <f t="shared" si="0"/>
        <v>16228.754999999999</v>
      </c>
      <c r="BG36" s="4">
        <f t="shared" si="0"/>
        <v>16315.829999999998</v>
      </c>
      <c r="BH36" s="4">
        <f t="shared" si="0"/>
        <v>16311.577499999999</v>
      </c>
      <c r="BI36" s="4">
        <f t="shared" si="0"/>
        <v>15855.952500000001</v>
      </c>
      <c r="BJ36" s="4">
        <f t="shared" si="0"/>
        <v>16582.32</v>
      </c>
      <c r="BK36" s="4">
        <f t="shared" si="0"/>
        <v>16255.89</v>
      </c>
      <c r="BL36" s="4">
        <f t="shared" si="0"/>
        <v>16178.332500000002</v>
      </c>
      <c r="BM36" s="4">
        <f t="shared" si="0"/>
        <v>16610.0625</v>
      </c>
    </row>
    <row r="37" spans="1:65" x14ac:dyDescent="0.2">
      <c r="A37" s="4"/>
      <c r="B37" s="4"/>
      <c r="C37" s="31"/>
      <c r="D37" s="4"/>
      <c r="E37" s="4"/>
      <c r="F37" s="4"/>
      <c r="G37" s="4"/>
      <c r="H37" s="5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</row>
    <row r="38" spans="1:65" x14ac:dyDescent="0.2">
      <c r="A38" s="4"/>
      <c r="B38" s="4"/>
      <c r="C38" s="31" t="s">
        <v>41</v>
      </c>
      <c r="D38" s="4"/>
      <c r="E38" s="4"/>
      <c r="F38" s="4"/>
      <c r="G38" s="4"/>
      <c r="H38" s="5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</row>
    <row r="39" spans="1:65" x14ac:dyDescent="0.2">
      <c r="A39" s="4"/>
      <c r="B39" s="4"/>
      <c r="C39" s="4"/>
      <c r="D39" s="4" t="s">
        <v>67</v>
      </c>
      <c r="E39" s="4"/>
      <c r="F39" s="4"/>
      <c r="G39" s="4"/>
      <c r="H39" s="5" t="s">
        <v>36</v>
      </c>
      <c r="I39" s="4"/>
      <c r="J39" s="4"/>
      <c r="K39" s="4"/>
      <c r="L39" s="4"/>
      <c r="M39" s="4"/>
      <c r="N39" s="4">
        <f>N$34*Assumptions!$I35</f>
        <v>0.39367500000000005</v>
      </c>
      <c r="O39" s="4">
        <f>O$34*Assumptions!$I35</f>
        <v>0.40882499999999999</v>
      </c>
      <c r="P39" s="4">
        <f>P$34*Assumptions!$I35</f>
        <v>0.41413499999999998</v>
      </c>
      <c r="Q39" s="4">
        <f>Q$34*Assumptions!$I35</f>
        <v>0.41268500000000008</v>
      </c>
      <c r="R39" s="4">
        <f>R$34*Assumptions!$I35</f>
        <v>0.40318000000000004</v>
      </c>
      <c r="S39" s="4">
        <f>S$34*Assumptions!$I35</f>
        <v>0.40119000000000005</v>
      </c>
      <c r="T39" s="4">
        <f>T$34*Assumptions!$I35</f>
        <v>0.40210499999999999</v>
      </c>
      <c r="U39" s="4">
        <f>U$34*Assumptions!$I35</f>
        <v>0.39073000000000002</v>
      </c>
      <c r="V39" s="4">
        <f>V$34*Assumptions!$I35</f>
        <v>0.40319500000000003</v>
      </c>
      <c r="W39" s="4">
        <f>W$34*Assumptions!$I35</f>
        <v>0.41422000000000009</v>
      </c>
      <c r="X39" s="4">
        <f>X$34*Assumptions!$I35</f>
        <v>0.411825</v>
      </c>
      <c r="Y39" s="4">
        <f>Y$34*Assumptions!$I35</f>
        <v>0.41446500000000008</v>
      </c>
      <c r="Z39" s="4">
        <f>Z$34*Assumptions!$I35</f>
        <v>0.39797000000000005</v>
      </c>
      <c r="AA39" s="4">
        <f>AA$34*Assumptions!$I35</f>
        <v>0.40790500000000002</v>
      </c>
      <c r="AB39" s="4">
        <f>AB$34*Assumptions!$I35</f>
        <v>0.408775</v>
      </c>
      <c r="AC39" s="4">
        <f>AC$34*Assumptions!$I35</f>
        <v>0.39639500000000005</v>
      </c>
      <c r="AD39" s="4">
        <f>AD$34*Assumptions!$I35</f>
        <v>0.41018500000000008</v>
      </c>
      <c r="AE39" s="4">
        <f>AE$34*Assumptions!$I35</f>
        <v>0.40177499999999999</v>
      </c>
      <c r="AF39" s="4">
        <f>AF$34*Assumptions!$I35</f>
        <v>0.40350000000000003</v>
      </c>
      <c r="AG39" s="4">
        <f>AG$34*Assumptions!$I35</f>
        <v>0.39324500000000007</v>
      </c>
      <c r="AH39" s="4">
        <f>AH$34*Assumptions!$I35</f>
        <v>0.40087000000000006</v>
      </c>
      <c r="AI39" s="4">
        <f>AI$34*Assumptions!$I35</f>
        <v>0.39252500000000001</v>
      </c>
      <c r="AJ39" s="4">
        <f>AJ$34*Assumptions!$I35</f>
        <v>0.39559000000000005</v>
      </c>
      <c r="AK39" s="4">
        <f>AK$34*Assumptions!$I35</f>
        <v>0.39916500000000005</v>
      </c>
      <c r="AL39" s="4">
        <f>AL$34*Assumptions!$I35</f>
        <v>0.39370500000000003</v>
      </c>
      <c r="AM39" s="4">
        <f>AM$34*Assumptions!$I35</f>
        <v>0.41441500000000009</v>
      </c>
      <c r="AN39" s="4">
        <f>AN$34*Assumptions!$I35</f>
        <v>0.404615</v>
      </c>
      <c r="AO39" s="4">
        <f>AO$34*Assumptions!$I35</f>
        <v>0.40707500000000002</v>
      </c>
      <c r="AP39" s="4">
        <f>AP$34*Assumptions!$I35</f>
        <v>0.39682000000000001</v>
      </c>
      <c r="AQ39" s="4">
        <f>AQ$34*Assumptions!$I35</f>
        <v>0.39860999999999996</v>
      </c>
      <c r="AR39" s="4">
        <f>AR$34*Assumptions!$I35</f>
        <v>0.41244000000000008</v>
      </c>
      <c r="AS39" s="4">
        <f>AS$34*Assumptions!$I35</f>
        <v>0.40420499999999998</v>
      </c>
      <c r="AT39" s="4">
        <f>AT$34*Assumptions!$I35</f>
        <v>0.40564000000000006</v>
      </c>
      <c r="AU39" s="4">
        <f>AU$34*Assumptions!$I35</f>
        <v>0.39375500000000002</v>
      </c>
      <c r="AV39" s="4">
        <f>AV$34*Assumptions!$I35</f>
        <v>0.40227999999999997</v>
      </c>
      <c r="AW39" s="4">
        <f>AW$34*Assumptions!$I35</f>
        <v>0.39249500000000004</v>
      </c>
      <c r="AX39" s="4">
        <f>AX$34*Assumptions!$I35</f>
        <v>0.39472500000000005</v>
      </c>
      <c r="AY39" s="4">
        <f>AY$34*Assumptions!$I35</f>
        <v>0.403335</v>
      </c>
      <c r="AZ39" s="4">
        <f>AZ$34*Assumptions!$I35</f>
        <v>0.40031</v>
      </c>
      <c r="BA39" s="4">
        <f>BA$34*Assumptions!$I35</f>
        <v>0.41377000000000008</v>
      </c>
      <c r="BB39" s="4">
        <f>BB$34*Assumptions!$I35</f>
        <v>0.40749500000000005</v>
      </c>
      <c r="BC39" s="4">
        <f>BC$34*Assumptions!$I35</f>
        <v>0.39262000000000002</v>
      </c>
      <c r="BD39" s="4">
        <f>BD$34*Assumptions!$I35</f>
        <v>0.40969000000000005</v>
      </c>
      <c r="BE39" s="4">
        <f>BE$34*Assumptions!$I35</f>
        <v>0.40013500000000002</v>
      </c>
      <c r="BF39" s="4">
        <f>BF$34*Assumptions!$I35</f>
        <v>0.40071000000000001</v>
      </c>
      <c r="BG39" s="4">
        <f>BG$34*Assumptions!$I35</f>
        <v>0.40285999999999994</v>
      </c>
      <c r="BH39" s="4">
        <f>BH$34*Assumptions!$I35</f>
        <v>0.40275499999999997</v>
      </c>
      <c r="BI39" s="4">
        <f>BI$34*Assumptions!$I35</f>
        <v>0.39150500000000005</v>
      </c>
      <c r="BJ39" s="4">
        <f>BJ$34*Assumptions!$I35</f>
        <v>0.40944000000000008</v>
      </c>
      <c r="BK39" s="4">
        <f>BK$34*Assumptions!$I35</f>
        <v>0.40138000000000001</v>
      </c>
      <c r="BL39" s="4">
        <f>BL$34*Assumptions!$I35</f>
        <v>0.39946500000000007</v>
      </c>
      <c r="BM39" s="4">
        <f>BM$34*Assumptions!$I35</f>
        <v>0.41012500000000002</v>
      </c>
    </row>
    <row r="40" spans="1:65" x14ac:dyDescent="0.2">
      <c r="A40" s="4"/>
      <c r="B40" s="4"/>
      <c r="C40" s="4"/>
      <c r="D40" s="4" t="s">
        <v>68</v>
      </c>
      <c r="E40" s="4"/>
      <c r="F40" s="4"/>
      <c r="G40" s="4"/>
      <c r="H40" s="5" t="s">
        <v>36</v>
      </c>
      <c r="I40" s="4"/>
      <c r="J40" s="4"/>
      <c r="K40" s="4"/>
      <c r="L40" s="4"/>
      <c r="M40" s="4"/>
      <c r="N40" s="4">
        <f>N$34*Assumptions!$I36</f>
        <v>3.5430750000000004</v>
      </c>
      <c r="O40" s="4">
        <f>O$34*Assumptions!$I36</f>
        <v>3.6794249999999997</v>
      </c>
      <c r="P40" s="4">
        <f>P$34*Assumptions!$I36</f>
        <v>3.7272149999999993</v>
      </c>
      <c r="Q40" s="4">
        <f>Q$34*Assumptions!$I36</f>
        <v>3.7141650000000004</v>
      </c>
      <c r="R40" s="4">
        <f>R$34*Assumptions!$I36</f>
        <v>3.6286200000000002</v>
      </c>
      <c r="S40" s="4">
        <f>S$34*Assumptions!$I36</f>
        <v>3.6107100000000005</v>
      </c>
      <c r="T40" s="4">
        <f>T$34*Assumptions!$I36</f>
        <v>3.6189449999999996</v>
      </c>
      <c r="U40" s="4">
        <f>U$34*Assumptions!$I36</f>
        <v>3.5165700000000002</v>
      </c>
      <c r="V40" s="4">
        <f>V$34*Assumptions!$I36</f>
        <v>3.628755</v>
      </c>
      <c r="W40" s="4">
        <f>W$34*Assumptions!$I36</f>
        <v>3.7279800000000005</v>
      </c>
      <c r="X40" s="4">
        <f>X$34*Assumptions!$I36</f>
        <v>3.7064249999999999</v>
      </c>
      <c r="Y40" s="4">
        <f>Y$34*Assumptions!$I36</f>
        <v>3.7301850000000005</v>
      </c>
      <c r="Z40" s="4">
        <f>Z$34*Assumptions!$I36</f>
        <v>3.5817300000000003</v>
      </c>
      <c r="AA40" s="4">
        <f>AA$34*Assumptions!$I36</f>
        <v>3.6711449999999997</v>
      </c>
      <c r="AB40" s="4">
        <f>AB$34*Assumptions!$I36</f>
        <v>3.6789749999999999</v>
      </c>
      <c r="AC40" s="4">
        <f>AC$34*Assumptions!$I36</f>
        <v>3.567555</v>
      </c>
      <c r="AD40" s="4">
        <f>AD$34*Assumptions!$I36</f>
        <v>3.6916650000000004</v>
      </c>
      <c r="AE40" s="4">
        <f>AE$34*Assumptions!$I36</f>
        <v>3.6159749999999997</v>
      </c>
      <c r="AF40" s="4">
        <f>AF$34*Assumptions!$I36</f>
        <v>3.6315</v>
      </c>
      <c r="AG40" s="4">
        <f>AG$34*Assumptions!$I36</f>
        <v>3.5392049999999999</v>
      </c>
      <c r="AH40" s="4">
        <f>AH$34*Assumptions!$I36</f>
        <v>3.6078300000000003</v>
      </c>
      <c r="AI40" s="4">
        <f>AI$34*Assumptions!$I36</f>
        <v>3.5327250000000001</v>
      </c>
      <c r="AJ40" s="4">
        <f>AJ$34*Assumptions!$I36</f>
        <v>3.5603100000000003</v>
      </c>
      <c r="AK40" s="4">
        <f>AK$34*Assumptions!$I36</f>
        <v>3.5924849999999999</v>
      </c>
      <c r="AL40" s="4">
        <f>AL$34*Assumptions!$I36</f>
        <v>3.543345</v>
      </c>
      <c r="AM40" s="4">
        <f>AM$34*Assumptions!$I36</f>
        <v>3.7297350000000002</v>
      </c>
      <c r="AN40" s="4">
        <f>AN$34*Assumptions!$I36</f>
        <v>3.6415350000000002</v>
      </c>
      <c r="AO40" s="4">
        <f>AO$34*Assumptions!$I36</f>
        <v>3.663675</v>
      </c>
      <c r="AP40" s="4">
        <f>AP$34*Assumptions!$I36</f>
        <v>3.5713799999999996</v>
      </c>
      <c r="AQ40" s="4">
        <f>AQ$34*Assumptions!$I36</f>
        <v>3.5874899999999994</v>
      </c>
      <c r="AR40" s="4">
        <f>AR$34*Assumptions!$I36</f>
        <v>3.7119600000000004</v>
      </c>
      <c r="AS40" s="4">
        <f>AS$34*Assumptions!$I36</f>
        <v>3.6378449999999996</v>
      </c>
      <c r="AT40" s="4">
        <f>AT$34*Assumptions!$I36</f>
        <v>3.6507600000000004</v>
      </c>
      <c r="AU40" s="4">
        <f>AU$34*Assumptions!$I36</f>
        <v>3.5437950000000003</v>
      </c>
      <c r="AV40" s="4">
        <f>AV$34*Assumptions!$I36</f>
        <v>3.6205199999999995</v>
      </c>
      <c r="AW40" s="4">
        <f>AW$34*Assumptions!$I36</f>
        <v>3.5324550000000001</v>
      </c>
      <c r="AX40" s="4">
        <f>AX$34*Assumptions!$I36</f>
        <v>3.5525250000000002</v>
      </c>
      <c r="AY40" s="4">
        <f>AY$34*Assumptions!$I36</f>
        <v>3.6300149999999998</v>
      </c>
      <c r="AZ40" s="4">
        <f>AZ$34*Assumptions!$I36</f>
        <v>3.6027899999999997</v>
      </c>
      <c r="BA40" s="4">
        <f>BA$34*Assumptions!$I36</f>
        <v>3.7239300000000006</v>
      </c>
      <c r="BB40" s="4">
        <f>BB$34*Assumptions!$I36</f>
        <v>3.6674550000000004</v>
      </c>
      <c r="BC40" s="4">
        <f>BC$34*Assumptions!$I36</f>
        <v>3.5335800000000002</v>
      </c>
      <c r="BD40" s="4">
        <f>BD$34*Assumptions!$I36</f>
        <v>3.6872100000000003</v>
      </c>
      <c r="BE40" s="4">
        <f>BE$34*Assumptions!$I36</f>
        <v>3.6012149999999998</v>
      </c>
      <c r="BF40" s="4">
        <f>BF$34*Assumptions!$I36</f>
        <v>3.6063899999999998</v>
      </c>
      <c r="BG40" s="4">
        <f>BG$34*Assumptions!$I36</f>
        <v>3.6257399999999995</v>
      </c>
      <c r="BH40" s="4">
        <f>BH$34*Assumptions!$I36</f>
        <v>3.6247949999999998</v>
      </c>
      <c r="BI40" s="4">
        <f>BI$34*Assumptions!$I36</f>
        <v>3.5235449999999999</v>
      </c>
      <c r="BJ40" s="4">
        <f>BJ$34*Assumptions!$I36</f>
        <v>3.6849600000000002</v>
      </c>
      <c r="BK40" s="4">
        <f>BK$34*Assumptions!$I36</f>
        <v>3.6124199999999997</v>
      </c>
      <c r="BL40" s="4">
        <f>BL$34*Assumptions!$I36</f>
        <v>3.5951850000000003</v>
      </c>
      <c r="BM40" s="4">
        <f>BM$34*Assumptions!$I36</f>
        <v>3.691125</v>
      </c>
    </row>
    <row r="41" spans="1:65" x14ac:dyDescent="0.2">
      <c r="A41" s="4"/>
      <c r="B41" s="4"/>
      <c r="C41" s="4"/>
      <c r="D41" s="4" t="s">
        <v>69</v>
      </c>
      <c r="E41" s="4"/>
      <c r="F41" s="4"/>
      <c r="G41" s="4"/>
      <c r="H41" s="5" t="s">
        <v>36</v>
      </c>
      <c r="I41" s="4"/>
      <c r="J41" s="4"/>
      <c r="K41" s="4"/>
      <c r="L41" s="4"/>
      <c r="M41" s="4"/>
      <c r="N41" s="4">
        <f>N$34*Assumptions!$I37</f>
        <v>3932.8132500000006</v>
      </c>
      <c r="O41" s="4">
        <f>O$34*Assumptions!$I37</f>
        <v>4084.1617500000002</v>
      </c>
      <c r="P41" s="4">
        <f>P$34*Assumptions!$I37</f>
        <v>4137.2086499999996</v>
      </c>
      <c r="Q41" s="4">
        <f>Q$34*Assumptions!$I37</f>
        <v>4122.7231500000007</v>
      </c>
      <c r="R41" s="4">
        <f>R$34*Assumptions!$I37</f>
        <v>4027.7682</v>
      </c>
      <c r="S41" s="4">
        <f>S$34*Assumptions!$I37</f>
        <v>4007.8881000000006</v>
      </c>
      <c r="T41" s="4">
        <f>T$34*Assumptions!$I37</f>
        <v>4017.0289499999999</v>
      </c>
      <c r="U41" s="4">
        <f>U$34*Assumptions!$I37</f>
        <v>3903.3927000000003</v>
      </c>
      <c r="V41" s="4">
        <f>V$34*Assumptions!$I37</f>
        <v>4027.9180499999998</v>
      </c>
      <c r="W41" s="4">
        <f>W$34*Assumptions!$I37</f>
        <v>4138.0578000000005</v>
      </c>
      <c r="X41" s="4">
        <f>X$34*Assumptions!$I37</f>
        <v>4114.1317499999996</v>
      </c>
      <c r="Y41" s="4">
        <f>Y$34*Assumptions!$I37</f>
        <v>4140.5053500000004</v>
      </c>
      <c r="Z41" s="4">
        <f>Z$34*Assumptions!$I37</f>
        <v>3975.7203000000004</v>
      </c>
      <c r="AA41" s="4">
        <f>AA$34*Assumptions!$I37</f>
        <v>4074.9709499999999</v>
      </c>
      <c r="AB41" s="4">
        <f>AB$34*Assumptions!$I37</f>
        <v>4083.6622499999999</v>
      </c>
      <c r="AC41" s="4">
        <f>AC$34*Assumptions!$I37</f>
        <v>3959.9860500000004</v>
      </c>
      <c r="AD41" s="4">
        <f>AD$34*Assumptions!$I37</f>
        <v>4097.7481500000004</v>
      </c>
      <c r="AE41" s="4">
        <f>AE$34*Assumptions!$I37</f>
        <v>4013.73225</v>
      </c>
      <c r="AF41" s="4">
        <f>AF$34*Assumptions!$I37</f>
        <v>4030.9650000000001</v>
      </c>
      <c r="AG41" s="4">
        <f>AG$34*Assumptions!$I37</f>
        <v>3928.5175500000005</v>
      </c>
      <c r="AH41" s="4">
        <f>AH$34*Assumptions!$I37</f>
        <v>4004.6913000000004</v>
      </c>
      <c r="AI41" s="4">
        <f>AI$34*Assumptions!$I37</f>
        <v>3921.3247500000002</v>
      </c>
      <c r="AJ41" s="4">
        <f>AJ$34*Assumptions!$I37</f>
        <v>3951.9441000000006</v>
      </c>
      <c r="AK41" s="4">
        <f>AK$34*Assumptions!$I37</f>
        <v>3987.6583500000002</v>
      </c>
      <c r="AL41" s="4">
        <f>AL$34*Assumptions!$I37</f>
        <v>3933.1129500000002</v>
      </c>
      <c r="AM41" s="4">
        <f>AM$34*Assumptions!$I37</f>
        <v>4140.0058500000005</v>
      </c>
      <c r="AN41" s="4">
        <f>AN$34*Assumptions!$I37</f>
        <v>4042.10385</v>
      </c>
      <c r="AO41" s="4">
        <f>AO$34*Assumptions!$I37</f>
        <v>4066.6792500000001</v>
      </c>
      <c r="AP41" s="4">
        <f>AP$34*Assumptions!$I37</f>
        <v>3964.2318</v>
      </c>
      <c r="AQ41" s="4">
        <f>AQ$34*Assumptions!$I37</f>
        <v>3982.1138999999994</v>
      </c>
      <c r="AR41" s="4">
        <f>AR$34*Assumptions!$I37</f>
        <v>4120.2756000000008</v>
      </c>
      <c r="AS41" s="4">
        <f>AS$34*Assumptions!$I37</f>
        <v>4038.0079499999997</v>
      </c>
      <c r="AT41" s="4">
        <f>AT$34*Assumptions!$I37</f>
        <v>4052.3436000000006</v>
      </c>
      <c r="AU41" s="4">
        <f>AU$34*Assumptions!$I37</f>
        <v>3933.6124500000001</v>
      </c>
      <c r="AV41" s="4">
        <f>AV$34*Assumptions!$I37</f>
        <v>4018.7771999999995</v>
      </c>
      <c r="AW41" s="4">
        <f>AW$34*Assumptions!$I37</f>
        <v>3921.0250500000002</v>
      </c>
      <c r="AX41" s="4">
        <f>AX$34*Assumptions!$I37</f>
        <v>3943.3027500000003</v>
      </c>
      <c r="AY41" s="4">
        <f>AY$34*Assumptions!$I37</f>
        <v>4029.3166499999998</v>
      </c>
      <c r="AZ41" s="4">
        <f>AZ$34*Assumptions!$I37</f>
        <v>3999.0969</v>
      </c>
      <c r="BA41" s="4">
        <f>BA$34*Assumptions!$I37</f>
        <v>4133.5623000000005</v>
      </c>
      <c r="BB41" s="4">
        <f>BB$34*Assumptions!$I37</f>
        <v>4070.8750500000001</v>
      </c>
      <c r="BC41" s="4">
        <f>BC$34*Assumptions!$I37</f>
        <v>3922.2738000000004</v>
      </c>
      <c r="BD41" s="4">
        <f>BD$34*Assumptions!$I37</f>
        <v>4092.8031000000005</v>
      </c>
      <c r="BE41" s="4">
        <f>BE$34*Assumptions!$I37</f>
        <v>3997.3486499999999</v>
      </c>
      <c r="BF41" s="4">
        <f>BF$34*Assumptions!$I37</f>
        <v>4003.0929000000001</v>
      </c>
      <c r="BG41" s="4">
        <f>BG$34*Assumptions!$I37</f>
        <v>4024.5713999999994</v>
      </c>
      <c r="BH41" s="4">
        <f>BH$34*Assumptions!$I37</f>
        <v>4023.5224499999999</v>
      </c>
      <c r="BI41" s="4">
        <f>BI$34*Assumptions!$I37</f>
        <v>3911.1349500000001</v>
      </c>
      <c r="BJ41" s="4">
        <f>BJ$34*Assumptions!$I37</f>
        <v>4090.3056000000006</v>
      </c>
      <c r="BK41" s="4">
        <f>BK$34*Assumptions!$I37</f>
        <v>4009.7861999999996</v>
      </c>
      <c r="BL41" s="4">
        <f>BL$34*Assumptions!$I37</f>
        <v>3990.6553500000005</v>
      </c>
      <c r="BM41" s="4">
        <f>BM$34*Assumptions!$I37</f>
        <v>4097.1487500000003</v>
      </c>
    </row>
    <row r="42" spans="1:65" x14ac:dyDescent="0.2">
      <c r="A42" s="4"/>
      <c r="B42" s="4"/>
      <c r="C42" s="31"/>
      <c r="D42" s="4"/>
      <c r="E42" s="4"/>
      <c r="F42" s="4"/>
      <c r="G42" s="4"/>
      <c r="H42" s="5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</row>
    <row r="43" spans="1:65" x14ac:dyDescent="0.2">
      <c r="A43" s="4"/>
      <c r="B43" s="4"/>
      <c r="C43" s="31" t="s">
        <v>94</v>
      </c>
      <c r="D43" s="4"/>
      <c r="E43" s="4"/>
      <c r="F43" s="4"/>
      <c r="G43" s="4"/>
      <c r="H43" s="5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</row>
    <row r="44" spans="1:65" x14ac:dyDescent="0.2">
      <c r="A44" s="4"/>
      <c r="B44" s="4"/>
      <c r="C44" s="31"/>
      <c r="D44" s="4" t="s">
        <v>95</v>
      </c>
      <c r="E44" s="4"/>
      <c r="F44" s="4"/>
      <c r="G44" s="4"/>
      <c r="H44" s="5" t="s">
        <v>36</v>
      </c>
      <c r="I44" s="4"/>
      <c r="J44" s="4"/>
      <c r="K44" s="4"/>
      <c r="L44" s="4"/>
      <c r="M44" s="4"/>
      <c r="N44" s="4">
        <f>M46+(Assumptions!$I$17-N$15)</f>
        <v>201.75</v>
      </c>
      <c r="O44" s="4">
        <f>N46+(Assumptions!$I$17-O$15)</f>
        <v>201.75</v>
      </c>
      <c r="P44" s="4">
        <f>O46+(Assumptions!$I$17-P$15)</f>
        <v>0</v>
      </c>
      <c r="Q44" s="4">
        <f>P46+(Assumptions!$I$17-Q$15)</f>
        <v>0</v>
      </c>
      <c r="R44" s="4">
        <f>Q46+(Assumptions!$I$17-R$15)</f>
        <v>0</v>
      </c>
      <c r="S44" s="4">
        <f>R46+(Assumptions!$I$17-S$15)</f>
        <v>0</v>
      </c>
      <c r="T44" s="4">
        <f>S46+(Assumptions!$I$17-T$15)</f>
        <v>0</v>
      </c>
      <c r="U44" s="4">
        <f>T46+(Assumptions!$I$17-U$15)</f>
        <v>761.30000000000291</v>
      </c>
      <c r="V44" s="4">
        <f>U46+(Assumptions!$I$17-V$15)</f>
        <v>761.30000000000291</v>
      </c>
      <c r="W44" s="4">
        <f>V46+(Assumptions!$I$17-W$15)</f>
        <v>0</v>
      </c>
      <c r="X44" s="4">
        <f>W46+(Assumptions!$I$17-X$15)</f>
        <v>0</v>
      </c>
      <c r="Y44" s="4">
        <f>X46+(Assumptions!$I$17-Y$15)</f>
        <v>0</v>
      </c>
      <c r="Z44" s="4">
        <f>Y46+(Assumptions!$I$17-Z$15)</f>
        <v>0</v>
      </c>
      <c r="AA44" s="4">
        <f>Z46+(Assumptions!$I$17-AA$15)</f>
        <v>0</v>
      </c>
      <c r="AB44" s="4">
        <f>AA46+(Assumptions!$I$17-AB$15)</f>
        <v>0</v>
      </c>
      <c r="AC44" s="4">
        <f>AB46+(Assumptions!$I$17-AC$15)</f>
        <v>0</v>
      </c>
      <c r="AD44" s="4">
        <f>AC46+(Assumptions!$I$17-AD$15)</f>
        <v>0</v>
      </c>
      <c r="AE44" s="4">
        <f>AD46+(Assumptions!$I$17-AE$15)</f>
        <v>0</v>
      </c>
      <c r="AF44" s="4">
        <f>AE46+(Assumptions!$I$17-AF$15)</f>
        <v>0</v>
      </c>
      <c r="AG44" s="4">
        <f>AF46+(Assumptions!$I$17-AG$15)</f>
        <v>283.44999999999709</v>
      </c>
      <c r="AH44" s="4">
        <f>AG46+(Assumptions!$I$17-AH$15)</f>
        <v>283.44999999999709</v>
      </c>
      <c r="AI44" s="4">
        <f>AH46+(Assumptions!$I$17-AI$15)</f>
        <v>420.25</v>
      </c>
      <c r="AJ44" s="4">
        <f>AI46+(Assumptions!$I$17-AJ$15)</f>
        <v>420.25</v>
      </c>
      <c r="AK44" s="4">
        <f>AJ46+(Assumptions!$I$17-AK$15)</f>
        <v>258.14999999999418</v>
      </c>
      <c r="AL44" s="4">
        <f>AK46+(Assumptions!$I$17-AL$15)</f>
        <v>196.05000000000291</v>
      </c>
      <c r="AM44" s="4">
        <f>AL46+(Assumptions!$I$17-AM$15)</f>
        <v>196.05000000000291</v>
      </c>
      <c r="AN44" s="4">
        <f>AM46+(Assumptions!$I$17-AN$15)</f>
        <v>0</v>
      </c>
      <c r="AO44" s="4">
        <f>AN46+(Assumptions!$I$17-AO$15)</f>
        <v>0</v>
      </c>
      <c r="AP44" s="4">
        <f>AO46+(Assumptions!$I$17-AP$15)</f>
        <v>0</v>
      </c>
      <c r="AQ44" s="4">
        <f>AP46+(Assumptions!$I$17-AQ$15)</f>
        <v>0</v>
      </c>
      <c r="AR44" s="4">
        <f>AQ46+(Assumptions!$I$17-AR$15)</f>
        <v>0</v>
      </c>
      <c r="AS44" s="4">
        <f>AR46+(Assumptions!$I$17-AS$15)</f>
        <v>0</v>
      </c>
      <c r="AT44" s="4">
        <f>AS46+(Assumptions!$I$17-AT$15)</f>
        <v>0</v>
      </c>
      <c r="AU44" s="4">
        <f>AT46+(Assumptions!$I$17-AU$15)</f>
        <v>186.55000000000291</v>
      </c>
      <c r="AV44" s="4">
        <f>AU46+(Assumptions!$I$17-AV$15)</f>
        <v>186.55000000000291</v>
      </c>
      <c r="AW44" s="4">
        <f>AV46+(Assumptions!$I$17-AW$15)</f>
        <v>425.94999999999709</v>
      </c>
      <c r="AX44" s="4">
        <f>AW46+(Assumptions!$I$17-AX$15)</f>
        <v>428.19999999999709</v>
      </c>
      <c r="AY44" s="4">
        <f>AX46+(Assumptions!$I$17-AY$15)</f>
        <v>428.19999999999709</v>
      </c>
      <c r="AZ44" s="4">
        <f>AY46+(Assumptions!$I$17-AZ$15)</f>
        <v>0</v>
      </c>
      <c r="BA44" s="4">
        <f>AZ46+(Assumptions!$I$17-BA$15)</f>
        <v>0</v>
      </c>
      <c r="BB44" s="4">
        <f>BA46+(Assumptions!$I$17-BB$15)</f>
        <v>0</v>
      </c>
      <c r="BC44" s="4">
        <f>BB46+(Assumptions!$I$17-BC$15)</f>
        <v>402.19999999999709</v>
      </c>
      <c r="BD44" s="4">
        <f>BC46+(Assumptions!$I$17-BD$15)</f>
        <v>402.19999999999709</v>
      </c>
      <c r="BE44" s="4">
        <f>BD46+(Assumptions!$I$17-BE$15)</f>
        <v>0</v>
      </c>
      <c r="BF44" s="4">
        <f>BE46+(Assumptions!$I$17-BF$15)</f>
        <v>0</v>
      </c>
      <c r="BG44" s="4">
        <f>BF46+(Assumptions!$I$17-BG$15)</f>
        <v>0</v>
      </c>
      <c r="BH44" s="4">
        <f>BG46+(Assumptions!$I$17-BH$15)</f>
        <v>0</v>
      </c>
      <c r="BI44" s="4">
        <f>BH46+(Assumptions!$I$17-BI$15)</f>
        <v>614.05000000000291</v>
      </c>
      <c r="BJ44" s="4">
        <f>BI46+(Assumptions!$I$17-BJ$15)</f>
        <v>614.05000000000291</v>
      </c>
      <c r="BK44" s="4">
        <f>BJ46+(Assumptions!$I$17-BK$15)</f>
        <v>0</v>
      </c>
      <c r="BL44" s="4">
        <f>BK46+(Assumptions!$I$17-BL$15)</f>
        <v>0</v>
      </c>
      <c r="BM44" s="4">
        <f>BL46+(Assumptions!$I$17-BM$15)</f>
        <v>0</v>
      </c>
    </row>
    <row r="45" spans="1:65" x14ac:dyDescent="0.2">
      <c r="A45" s="4"/>
      <c r="B45" s="4"/>
      <c r="C45" s="31"/>
      <c r="D45" s="4" t="s">
        <v>96</v>
      </c>
      <c r="E45" s="4"/>
      <c r="F45" s="4"/>
      <c r="G45" s="4"/>
      <c r="H45" s="5" t="s">
        <v>36</v>
      </c>
      <c r="I45" s="4"/>
      <c r="J45" s="4"/>
      <c r="K45" s="4"/>
      <c r="L45" s="4"/>
      <c r="M45" s="4"/>
      <c r="N45" s="4">
        <f>MIN(N44,N16)</f>
        <v>0</v>
      </c>
      <c r="O45" s="4">
        <f t="shared" ref="O45" si="2">MIN(O44,O16)</f>
        <v>201.75</v>
      </c>
      <c r="P45" s="4">
        <f t="shared" ref="P45" si="3">MIN(P44,P16)</f>
        <v>0</v>
      </c>
      <c r="Q45" s="4">
        <f t="shared" ref="Q45" si="4">MIN(Q44,Q16)</f>
        <v>0</v>
      </c>
      <c r="R45" s="4">
        <f t="shared" ref="R45" si="5">MIN(R44,R16)</f>
        <v>0</v>
      </c>
      <c r="S45" s="4">
        <f t="shared" ref="S45" si="6">MIN(S44,S16)</f>
        <v>0</v>
      </c>
      <c r="T45" s="4">
        <f t="shared" ref="T45" si="7">MIN(T44,T16)</f>
        <v>0</v>
      </c>
      <c r="U45" s="4">
        <f t="shared" ref="U45" si="8">MIN(U44,U16)</f>
        <v>0</v>
      </c>
      <c r="V45" s="4">
        <f t="shared" ref="V45" si="9">MIN(V44,V16)</f>
        <v>761.30000000000291</v>
      </c>
      <c r="W45" s="4">
        <f t="shared" ref="W45" si="10">MIN(W44,W16)</f>
        <v>0</v>
      </c>
      <c r="X45" s="4">
        <f t="shared" ref="X45" si="11">MIN(X44,X16)</f>
        <v>0</v>
      </c>
      <c r="Y45" s="4">
        <f t="shared" ref="Y45" si="12">MIN(Y44,Y16)</f>
        <v>0</v>
      </c>
      <c r="Z45" s="4">
        <f t="shared" ref="Z45" si="13">MIN(Z44,Z16)</f>
        <v>0</v>
      </c>
      <c r="AA45" s="4">
        <f t="shared" ref="AA45" si="14">MIN(AA44,AA16)</f>
        <v>0</v>
      </c>
      <c r="AB45" s="4">
        <f t="shared" ref="AB45" si="15">MIN(AB44,AB16)</f>
        <v>0</v>
      </c>
      <c r="AC45" s="4">
        <f t="shared" ref="AC45" si="16">MIN(AC44,AC16)</f>
        <v>0</v>
      </c>
      <c r="AD45" s="4">
        <f t="shared" ref="AD45" si="17">MIN(AD44,AD16)</f>
        <v>0</v>
      </c>
      <c r="AE45" s="4">
        <f t="shared" ref="AE45" si="18">MIN(AE44,AE16)</f>
        <v>0</v>
      </c>
      <c r="AF45" s="4">
        <f t="shared" ref="AF45" si="19">MIN(AF44,AF16)</f>
        <v>0</v>
      </c>
      <c r="AG45" s="4">
        <f t="shared" ref="AG45" si="20">MIN(AG44,AG16)</f>
        <v>0</v>
      </c>
      <c r="AH45" s="4">
        <f t="shared" ref="AH45" si="21">MIN(AH44,AH16)</f>
        <v>283.44999999999709</v>
      </c>
      <c r="AI45" s="4">
        <f t="shared" ref="AI45" si="22">MIN(AI44,AI16)</f>
        <v>0</v>
      </c>
      <c r="AJ45" s="4">
        <f t="shared" ref="AJ45" si="23">MIN(AJ44,AJ16)</f>
        <v>162.10000000000582</v>
      </c>
      <c r="AK45" s="4">
        <f t="shared" ref="AK45" si="24">MIN(AK44,AK16)</f>
        <v>258.14999999999418</v>
      </c>
      <c r="AL45" s="4">
        <f t="shared" ref="AL45" si="25">MIN(AL44,AL16)</f>
        <v>0</v>
      </c>
      <c r="AM45" s="4">
        <f t="shared" ref="AM45" si="26">MIN(AM44,AM16)</f>
        <v>196.05000000000291</v>
      </c>
      <c r="AN45" s="4">
        <f t="shared" ref="AN45" si="27">MIN(AN44,AN16)</f>
        <v>0</v>
      </c>
      <c r="AO45" s="4">
        <f t="shared" ref="AO45" si="28">MIN(AO44,AO16)</f>
        <v>0</v>
      </c>
      <c r="AP45" s="4">
        <f t="shared" ref="AP45" si="29">MIN(AP44,AP16)</f>
        <v>0</v>
      </c>
      <c r="AQ45" s="4">
        <f t="shared" ref="AQ45" si="30">MIN(AQ44,AQ16)</f>
        <v>0</v>
      </c>
      <c r="AR45" s="4">
        <f t="shared" ref="AR45" si="31">MIN(AR44,AR16)</f>
        <v>0</v>
      </c>
      <c r="AS45" s="4">
        <f t="shared" ref="AS45" si="32">MIN(AS44,AS16)</f>
        <v>0</v>
      </c>
      <c r="AT45" s="4">
        <f t="shared" ref="AT45" si="33">MIN(AT44,AT16)</f>
        <v>0</v>
      </c>
      <c r="AU45" s="4">
        <f t="shared" ref="AU45" si="34">MIN(AU44,AU16)</f>
        <v>0</v>
      </c>
      <c r="AV45" s="4">
        <f t="shared" ref="AV45" si="35">MIN(AV44,AV16)</f>
        <v>186.55000000000291</v>
      </c>
      <c r="AW45" s="4">
        <f t="shared" ref="AW45" si="36">MIN(AW44,AW16)</f>
        <v>0</v>
      </c>
      <c r="AX45" s="4">
        <f t="shared" ref="AX45" si="37">MIN(AX44,AX16)</f>
        <v>0</v>
      </c>
      <c r="AY45" s="4">
        <f t="shared" ref="AY45" si="38">MIN(AY44,AY16)</f>
        <v>428.19999999999709</v>
      </c>
      <c r="AZ45" s="4">
        <f t="shared" ref="AZ45" si="39">MIN(AZ44,AZ16)</f>
        <v>0</v>
      </c>
      <c r="BA45" s="4">
        <f t="shared" ref="BA45" si="40">MIN(BA44,BA16)</f>
        <v>0</v>
      </c>
      <c r="BB45" s="4">
        <f t="shared" ref="BB45" si="41">MIN(BB44,BB16)</f>
        <v>0</v>
      </c>
      <c r="BC45" s="4">
        <f t="shared" ref="BC45" si="42">MIN(BC44,BC16)</f>
        <v>0</v>
      </c>
      <c r="BD45" s="4">
        <f t="shared" ref="BD45" si="43">MIN(BD44,BD16)</f>
        <v>402.19999999999709</v>
      </c>
      <c r="BE45" s="4">
        <f t="shared" ref="BE45" si="44">MIN(BE44,BE16)</f>
        <v>0</v>
      </c>
      <c r="BF45" s="4">
        <f t="shared" ref="BF45" si="45">MIN(BF44,BF16)</f>
        <v>0</v>
      </c>
      <c r="BG45" s="4">
        <f t="shared" ref="BG45" si="46">MIN(BG44,BG16)</f>
        <v>0</v>
      </c>
      <c r="BH45" s="4">
        <f t="shared" ref="BH45" si="47">MIN(BH44,BH16)</f>
        <v>0</v>
      </c>
      <c r="BI45" s="4">
        <f t="shared" ref="BI45" si="48">MIN(BI44,BI16)</f>
        <v>0</v>
      </c>
      <c r="BJ45" s="4">
        <f t="shared" ref="BJ45" si="49">MIN(BJ44,BJ16)</f>
        <v>614.05000000000291</v>
      </c>
      <c r="BK45" s="4">
        <f t="shared" ref="BK45" si="50">MIN(BK44,BK16)</f>
        <v>0</v>
      </c>
      <c r="BL45" s="4">
        <f t="shared" ref="BL45" si="51">MIN(BL44,BL16)</f>
        <v>0</v>
      </c>
      <c r="BM45" s="4">
        <f t="shared" ref="BM45" si="52">MIN(BM44,BM16)</f>
        <v>0</v>
      </c>
    </row>
    <row r="46" spans="1:65" x14ac:dyDescent="0.2">
      <c r="A46" s="4"/>
      <c r="B46" s="4"/>
      <c r="C46" s="31"/>
      <c r="D46" s="4" t="s">
        <v>97</v>
      </c>
      <c r="E46" s="4"/>
      <c r="F46" s="4"/>
      <c r="G46" s="4"/>
      <c r="H46" s="5" t="s">
        <v>36</v>
      </c>
      <c r="I46" s="4"/>
      <c r="J46" s="4"/>
      <c r="K46" s="4"/>
      <c r="L46" s="4"/>
      <c r="M46" s="4"/>
      <c r="N46" s="4">
        <f>N44-N45</f>
        <v>201.75</v>
      </c>
      <c r="O46" s="4">
        <f t="shared" ref="O46" si="53">O44-O45</f>
        <v>0</v>
      </c>
      <c r="P46" s="4">
        <f t="shared" ref="P46" si="54">P44-P45</f>
        <v>0</v>
      </c>
      <c r="Q46" s="4">
        <f t="shared" ref="Q46" si="55">Q44-Q45</f>
        <v>0</v>
      </c>
      <c r="R46" s="4">
        <f t="shared" ref="R46" si="56">R44-R45</f>
        <v>0</v>
      </c>
      <c r="S46" s="4">
        <f t="shared" ref="S46" si="57">S44-S45</f>
        <v>0</v>
      </c>
      <c r="T46" s="4">
        <f t="shared" ref="T46" si="58">T44-T45</f>
        <v>0</v>
      </c>
      <c r="U46" s="4">
        <f t="shared" ref="U46" si="59">U44-U45</f>
        <v>761.30000000000291</v>
      </c>
      <c r="V46" s="4">
        <f t="shared" ref="V46" si="60">V44-V45</f>
        <v>0</v>
      </c>
      <c r="W46" s="4">
        <f t="shared" ref="W46" si="61">W44-W45</f>
        <v>0</v>
      </c>
      <c r="X46" s="4">
        <f t="shared" ref="X46" si="62">X44-X45</f>
        <v>0</v>
      </c>
      <c r="Y46" s="4">
        <f t="shared" ref="Y46" si="63">Y44-Y45</f>
        <v>0</v>
      </c>
      <c r="Z46" s="4">
        <f t="shared" ref="Z46" si="64">Z44-Z45</f>
        <v>0</v>
      </c>
      <c r="AA46" s="4">
        <f t="shared" ref="AA46" si="65">AA44-AA45</f>
        <v>0</v>
      </c>
      <c r="AB46" s="4">
        <f t="shared" ref="AB46" si="66">AB44-AB45</f>
        <v>0</v>
      </c>
      <c r="AC46" s="4">
        <f t="shared" ref="AC46" si="67">AC44-AC45</f>
        <v>0</v>
      </c>
      <c r="AD46" s="4">
        <f t="shared" ref="AD46" si="68">AD44-AD45</f>
        <v>0</v>
      </c>
      <c r="AE46" s="4">
        <f t="shared" ref="AE46" si="69">AE44-AE45</f>
        <v>0</v>
      </c>
      <c r="AF46" s="4">
        <f t="shared" ref="AF46" si="70">AF44-AF45</f>
        <v>0</v>
      </c>
      <c r="AG46" s="4">
        <f t="shared" ref="AG46" si="71">AG44-AG45</f>
        <v>283.44999999999709</v>
      </c>
      <c r="AH46" s="4">
        <f t="shared" ref="AH46" si="72">AH44-AH45</f>
        <v>0</v>
      </c>
      <c r="AI46" s="4">
        <f t="shared" ref="AI46" si="73">AI44-AI45</f>
        <v>420.25</v>
      </c>
      <c r="AJ46" s="4">
        <f t="shared" ref="AJ46" si="74">AJ44-AJ45</f>
        <v>258.14999999999418</v>
      </c>
      <c r="AK46" s="4">
        <f t="shared" ref="AK46" si="75">AK44-AK45</f>
        <v>0</v>
      </c>
      <c r="AL46" s="4">
        <f t="shared" ref="AL46" si="76">AL44-AL45</f>
        <v>196.05000000000291</v>
      </c>
      <c r="AM46" s="4">
        <f t="shared" ref="AM46" si="77">AM44-AM45</f>
        <v>0</v>
      </c>
      <c r="AN46" s="4">
        <f t="shared" ref="AN46" si="78">AN44-AN45</f>
        <v>0</v>
      </c>
      <c r="AO46" s="4">
        <f t="shared" ref="AO46" si="79">AO44-AO45</f>
        <v>0</v>
      </c>
      <c r="AP46" s="4">
        <f t="shared" ref="AP46" si="80">AP44-AP45</f>
        <v>0</v>
      </c>
      <c r="AQ46" s="4">
        <f t="shared" ref="AQ46" si="81">AQ44-AQ45</f>
        <v>0</v>
      </c>
      <c r="AR46" s="4">
        <f t="shared" ref="AR46" si="82">AR44-AR45</f>
        <v>0</v>
      </c>
      <c r="AS46" s="4">
        <f t="shared" ref="AS46" si="83">AS44-AS45</f>
        <v>0</v>
      </c>
      <c r="AT46" s="4">
        <f t="shared" ref="AT46" si="84">AT44-AT45</f>
        <v>0</v>
      </c>
      <c r="AU46" s="4">
        <f t="shared" ref="AU46" si="85">AU44-AU45</f>
        <v>186.55000000000291</v>
      </c>
      <c r="AV46" s="4">
        <f t="shared" ref="AV46" si="86">AV44-AV45</f>
        <v>0</v>
      </c>
      <c r="AW46" s="4">
        <f t="shared" ref="AW46" si="87">AW44-AW45</f>
        <v>425.94999999999709</v>
      </c>
      <c r="AX46" s="4">
        <f t="shared" ref="AX46" si="88">AX44-AX45</f>
        <v>428.19999999999709</v>
      </c>
      <c r="AY46" s="4">
        <f t="shared" ref="AY46" si="89">AY44-AY45</f>
        <v>0</v>
      </c>
      <c r="AZ46" s="4">
        <f t="shared" ref="AZ46" si="90">AZ44-AZ45</f>
        <v>0</v>
      </c>
      <c r="BA46" s="4">
        <f t="shared" ref="BA46" si="91">BA44-BA45</f>
        <v>0</v>
      </c>
      <c r="BB46" s="4">
        <f t="shared" ref="BB46" si="92">BB44-BB45</f>
        <v>0</v>
      </c>
      <c r="BC46" s="4">
        <f t="shared" ref="BC46" si="93">BC44-BC45</f>
        <v>402.19999999999709</v>
      </c>
      <c r="BD46" s="4">
        <f t="shared" ref="BD46" si="94">BD44-BD45</f>
        <v>0</v>
      </c>
      <c r="BE46" s="4">
        <f t="shared" ref="BE46" si="95">BE44-BE45</f>
        <v>0</v>
      </c>
      <c r="BF46" s="4">
        <f t="shared" ref="BF46" si="96">BF44-BF45</f>
        <v>0</v>
      </c>
      <c r="BG46" s="4">
        <f t="shared" ref="BG46" si="97">BG44-BG45</f>
        <v>0</v>
      </c>
      <c r="BH46" s="4">
        <f t="shared" ref="BH46" si="98">BH44-BH45</f>
        <v>0</v>
      </c>
      <c r="BI46" s="4">
        <f t="shared" ref="BI46" si="99">BI44-BI45</f>
        <v>614.05000000000291</v>
      </c>
      <c r="BJ46" s="4">
        <f t="shared" ref="BJ46" si="100">BJ44-BJ45</f>
        <v>0</v>
      </c>
      <c r="BK46" s="4">
        <f t="shared" ref="BK46" si="101">BK44-BK45</f>
        <v>0</v>
      </c>
      <c r="BL46" s="4">
        <f t="shared" ref="BL46" si="102">BL44-BL45</f>
        <v>0</v>
      </c>
      <c r="BM46" s="4">
        <f t="shared" ref="BM46" si="103">BM44-BM45</f>
        <v>0</v>
      </c>
    </row>
    <row r="47" spans="1:65" x14ac:dyDescent="0.2">
      <c r="A47" s="4"/>
      <c r="B47" s="4"/>
      <c r="C47" s="31"/>
      <c r="D47" s="4" t="s">
        <v>98</v>
      </c>
      <c r="E47" s="4"/>
      <c r="F47" s="4"/>
      <c r="G47" s="4"/>
      <c r="H47" s="5" t="s">
        <v>36</v>
      </c>
      <c r="I47" s="4"/>
      <c r="J47" s="4"/>
      <c r="K47" s="4"/>
      <c r="L47" s="4"/>
      <c r="M47" s="4"/>
      <c r="N47" s="4">
        <f>N16-N45</f>
        <v>0</v>
      </c>
      <c r="O47" s="4">
        <f t="shared" ref="O47" si="104">O16-O45</f>
        <v>2475</v>
      </c>
      <c r="P47" s="4">
        <f t="shared" ref="P47:BM47" si="105">P16-P45</f>
        <v>3685.6499999999942</v>
      </c>
      <c r="Q47" s="4">
        <f t="shared" si="105"/>
        <v>3410.1499999999942</v>
      </c>
      <c r="R47" s="4">
        <f t="shared" si="105"/>
        <v>1604.1999999999971</v>
      </c>
      <c r="S47" s="4">
        <f t="shared" si="105"/>
        <v>1226.1000000000058</v>
      </c>
      <c r="T47" s="4">
        <f t="shared" si="105"/>
        <v>1399.9499999999971</v>
      </c>
      <c r="U47" s="4">
        <f t="shared" si="105"/>
        <v>0</v>
      </c>
      <c r="V47" s="4">
        <f t="shared" si="105"/>
        <v>845.75</v>
      </c>
      <c r="W47" s="4">
        <f t="shared" si="105"/>
        <v>3701.8000000000029</v>
      </c>
      <c r="X47" s="4">
        <f t="shared" si="105"/>
        <v>3246.75</v>
      </c>
      <c r="Y47" s="4">
        <f t="shared" si="105"/>
        <v>3748.3500000000058</v>
      </c>
      <c r="Z47" s="4">
        <f t="shared" si="105"/>
        <v>614.30000000000291</v>
      </c>
      <c r="AA47" s="4">
        <f t="shared" si="105"/>
        <v>2501.9499999999971</v>
      </c>
      <c r="AB47" s="4">
        <f t="shared" si="105"/>
        <v>2667.25</v>
      </c>
      <c r="AC47" s="4">
        <f t="shared" si="105"/>
        <v>315.05000000000291</v>
      </c>
      <c r="AD47" s="4">
        <f t="shared" si="105"/>
        <v>2935.1499999999942</v>
      </c>
      <c r="AE47" s="4">
        <f t="shared" si="105"/>
        <v>1337.25</v>
      </c>
      <c r="AF47" s="4">
        <f t="shared" si="105"/>
        <v>1665</v>
      </c>
      <c r="AG47" s="4">
        <f t="shared" si="105"/>
        <v>0</v>
      </c>
      <c r="AH47" s="4">
        <f t="shared" si="105"/>
        <v>881.85000000000582</v>
      </c>
      <c r="AI47" s="4">
        <f t="shared" si="105"/>
        <v>0</v>
      </c>
      <c r="AJ47" s="4">
        <f t="shared" si="105"/>
        <v>0</v>
      </c>
      <c r="AK47" s="4">
        <f t="shared" si="105"/>
        <v>583.20000000001164</v>
      </c>
      <c r="AL47" s="4">
        <f t="shared" si="105"/>
        <v>0</v>
      </c>
      <c r="AM47" s="4">
        <f t="shared" si="105"/>
        <v>3542.8000000000029</v>
      </c>
      <c r="AN47" s="4">
        <f t="shared" si="105"/>
        <v>1876.8500000000058</v>
      </c>
      <c r="AO47" s="4">
        <f t="shared" si="105"/>
        <v>2344.25</v>
      </c>
      <c r="AP47" s="4">
        <f t="shared" si="105"/>
        <v>395.80000000000291</v>
      </c>
      <c r="AQ47" s="4">
        <f t="shared" si="105"/>
        <v>735.89999999999418</v>
      </c>
      <c r="AR47" s="4">
        <f t="shared" si="105"/>
        <v>3363.6000000000058</v>
      </c>
      <c r="AS47" s="4">
        <f t="shared" si="105"/>
        <v>1798.9499999999971</v>
      </c>
      <c r="AT47" s="4">
        <f t="shared" si="105"/>
        <v>2071.6000000000058</v>
      </c>
      <c r="AU47" s="4">
        <f t="shared" si="105"/>
        <v>0</v>
      </c>
      <c r="AV47" s="4">
        <f t="shared" si="105"/>
        <v>1246.6499999999942</v>
      </c>
      <c r="AW47" s="4">
        <f t="shared" si="105"/>
        <v>0</v>
      </c>
      <c r="AX47" s="4">
        <f t="shared" si="105"/>
        <v>0</v>
      </c>
      <c r="AY47" s="4">
        <f t="shared" si="105"/>
        <v>1205.4499999999971</v>
      </c>
      <c r="AZ47" s="4">
        <f t="shared" si="105"/>
        <v>1058.8999999999942</v>
      </c>
      <c r="BA47" s="4">
        <f t="shared" si="105"/>
        <v>3616.3000000000029</v>
      </c>
      <c r="BB47" s="4">
        <f t="shared" si="105"/>
        <v>2424.0500000000029</v>
      </c>
      <c r="BC47" s="4">
        <f t="shared" si="105"/>
        <v>0</v>
      </c>
      <c r="BD47" s="4">
        <f t="shared" si="105"/>
        <v>2438.9000000000087</v>
      </c>
      <c r="BE47" s="4">
        <f t="shared" si="105"/>
        <v>1025.6499999999942</v>
      </c>
      <c r="BF47" s="4">
        <f t="shared" si="105"/>
        <v>1134.8999999999942</v>
      </c>
      <c r="BG47" s="4">
        <f t="shared" si="105"/>
        <v>1543.3999999999942</v>
      </c>
      <c r="BH47" s="4">
        <f t="shared" si="105"/>
        <v>1523.4499999999971</v>
      </c>
      <c r="BI47" s="4">
        <f t="shared" si="105"/>
        <v>0</v>
      </c>
      <c r="BJ47" s="4">
        <f t="shared" si="105"/>
        <v>2179.5500000000029</v>
      </c>
      <c r="BK47" s="4">
        <f t="shared" si="105"/>
        <v>1262.1999999999971</v>
      </c>
      <c r="BL47" s="4">
        <f t="shared" si="105"/>
        <v>898.35000000000582</v>
      </c>
      <c r="BM47" s="4">
        <f t="shared" si="105"/>
        <v>2923.75</v>
      </c>
    </row>
    <row r="48" spans="1:65" x14ac:dyDescent="0.2">
      <c r="A48" s="4"/>
      <c r="B48" s="4"/>
      <c r="C48" s="31"/>
      <c r="D48" s="4"/>
      <c r="E48" s="4"/>
      <c r="F48" s="4"/>
      <c r="G48" s="4"/>
      <c r="H48" s="5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</row>
    <row r="49" spans="1:65" x14ac:dyDescent="0.2">
      <c r="A49" s="4"/>
      <c r="B49" s="4"/>
      <c r="C49" s="31" t="s">
        <v>90</v>
      </c>
      <c r="D49" s="4"/>
      <c r="E49" s="4"/>
      <c r="F49" s="4"/>
      <c r="G49" s="4"/>
      <c r="H49" s="5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</row>
    <row r="50" spans="1:65" x14ac:dyDescent="0.2">
      <c r="A50" s="4"/>
      <c r="B50" s="4"/>
      <c r="C50" s="31"/>
      <c r="D50" s="4" t="s">
        <v>92</v>
      </c>
      <c r="E50" s="4"/>
      <c r="F50" s="4"/>
      <c r="G50" s="4"/>
      <c r="H50" s="5" t="s">
        <v>93</v>
      </c>
      <c r="I50" s="4"/>
      <c r="J50" s="4"/>
      <c r="K50" s="4"/>
      <c r="L50" s="4"/>
      <c r="M50" s="4"/>
      <c r="N50" s="4">
        <f>--(YEAR(N7)&lt;&gt;YEAR(M7))</f>
        <v>1</v>
      </c>
      <c r="O50" s="4">
        <f t="shared" ref="O50:BM50" si="106">--(YEAR(O7)&lt;&gt;YEAR(N7))</f>
        <v>0</v>
      </c>
      <c r="P50" s="4">
        <f t="shared" si="106"/>
        <v>0</v>
      </c>
      <c r="Q50" s="4">
        <f t="shared" si="106"/>
        <v>0</v>
      </c>
      <c r="R50" s="4">
        <f t="shared" si="106"/>
        <v>1</v>
      </c>
      <c r="S50" s="4">
        <f t="shared" si="106"/>
        <v>0</v>
      </c>
      <c r="T50" s="4">
        <f t="shared" si="106"/>
        <v>0</v>
      </c>
      <c r="U50" s="4">
        <f t="shared" si="106"/>
        <v>0</v>
      </c>
      <c r="V50" s="4">
        <f t="shared" si="106"/>
        <v>1</v>
      </c>
      <c r="W50" s="4">
        <f t="shared" si="106"/>
        <v>0</v>
      </c>
      <c r="X50" s="4">
        <f t="shared" si="106"/>
        <v>0</v>
      </c>
      <c r="Y50" s="4">
        <f t="shared" si="106"/>
        <v>0</v>
      </c>
      <c r="Z50" s="4">
        <f t="shared" si="106"/>
        <v>1</v>
      </c>
      <c r="AA50" s="4">
        <f t="shared" si="106"/>
        <v>0</v>
      </c>
      <c r="AB50" s="4">
        <f t="shared" si="106"/>
        <v>0</v>
      </c>
      <c r="AC50" s="4">
        <f t="shared" si="106"/>
        <v>0</v>
      </c>
      <c r="AD50" s="4">
        <f t="shared" si="106"/>
        <v>1</v>
      </c>
      <c r="AE50" s="4">
        <f t="shared" si="106"/>
        <v>0</v>
      </c>
      <c r="AF50" s="4">
        <f t="shared" si="106"/>
        <v>0</v>
      </c>
      <c r="AG50" s="4">
        <f t="shared" si="106"/>
        <v>0</v>
      </c>
      <c r="AH50" s="4">
        <f t="shared" si="106"/>
        <v>1</v>
      </c>
      <c r="AI50" s="4">
        <f t="shared" si="106"/>
        <v>0</v>
      </c>
      <c r="AJ50" s="4">
        <f t="shared" si="106"/>
        <v>0</v>
      </c>
      <c r="AK50" s="4">
        <f t="shared" si="106"/>
        <v>0</v>
      </c>
      <c r="AL50" s="4">
        <f t="shared" si="106"/>
        <v>1</v>
      </c>
      <c r="AM50" s="4">
        <f t="shared" si="106"/>
        <v>0</v>
      </c>
      <c r="AN50" s="4">
        <f t="shared" si="106"/>
        <v>0</v>
      </c>
      <c r="AO50" s="4">
        <f t="shared" si="106"/>
        <v>0</v>
      </c>
      <c r="AP50" s="4">
        <f t="shared" si="106"/>
        <v>1</v>
      </c>
      <c r="AQ50" s="4">
        <f t="shared" si="106"/>
        <v>0</v>
      </c>
      <c r="AR50" s="4">
        <f t="shared" si="106"/>
        <v>0</v>
      </c>
      <c r="AS50" s="4">
        <f t="shared" si="106"/>
        <v>0</v>
      </c>
      <c r="AT50" s="4">
        <f t="shared" si="106"/>
        <v>1</v>
      </c>
      <c r="AU50" s="4">
        <f t="shared" si="106"/>
        <v>0</v>
      </c>
      <c r="AV50" s="4">
        <f t="shared" si="106"/>
        <v>0</v>
      </c>
      <c r="AW50" s="4">
        <f t="shared" si="106"/>
        <v>0</v>
      </c>
      <c r="AX50" s="4">
        <f t="shared" si="106"/>
        <v>1</v>
      </c>
      <c r="AY50" s="4">
        <f t="shared" si="106"/>
        <v>0</v>
      </c>
      <c r="AZ50" s="4">
        <f t="shared" si="106"/>
        <v>0</v>
      </c>
      <c r="BA50" s="4">
        <f t="shared" si="106"/>
        <v>0</v>
      </c>
      <c r="BB50" s="4">
        <f t="shared" si="106"/>
        <v>1</v>
      </c>
      <c r="BC50" s="4">
        <f t="shared" si="106"/>
        <v>0</v>
      </c>
      <c r="BD50" s="4">
        <f t="shared" si="106"/>
        <v>0</v>
      </c>
      <c r="BE50" s="4">
        <f t="shared" si="106"/>
        <v>0</v>
      </c>
      <c r="BF50" s="4">
        <f t="shared" si="106"/>
        <v>1</v>
      </c>
      <c r="BG50" s="4">
        <f t="shared" si="106"/>
        <v>0</v>
      </c>
      <c r="BH50" s="4">
        <f t="shared" si="106"/>
        <v>0</v>
      </c>
      <c r="BI50" s="4">
        <f t="shared" si="106"/>
        <v>0</v>
      </c>
      <c r="BJ50" s="4">
        <f t="shared" si="106"/>
        <v>1</v>
      </c>
      <c r="BK50" s="4">
        <f t="shared" si="106"/>
        <v>0</v>
      </c>
      <c r="BL50" s="4">
        <f t="shared" si="106"/>
        <v>0</v>
      </c>
      <c r="BM50" s="4">
        <f t="shared" si="106"/>
        <v>0</v>
      </c>
    </row>
    <row r="51" spans="1:65" x14ac:dyDescent="0.2">
      <c r="A51" s="4"/>
      <c r="B51" s="4"/>
      <c r="C51" s="31"/>
      <c r="D51" s="4"/>
      <c r="E51" s="4"/>
      <c r="F51" s="4"/>
      <c r="G51" s="4"/>
      <c r="H51" s="5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</row>
    <row r="52" spans="1:65" x14ac:dyDescent="0.2">
      <c r="A52" s="4"/>
      <c r="B52" s="4"/>
      <c r="C52" s="31"/>
      <c r="D52" s="4" t="s">
        <v>84</v>
      </c>
      <c r="E52" s="4"/>
      <c r="F52" s="4"/>
      <c r="G52" s="4"/>
      <c r="H52" s="5" t="s">
        <v>91</v>
      </c>
      <c r="I52" s="4"/>
      <c r="J52" s="4"/>
      <c r="K52" s="4"/>
      <c r="L52" s="4"/>
      <c r="M52" s="4"/>
      <c r="N52" s="39">
        <v>1</v>
      </c>
      <c r="O52" s="23">
        <f>N52*(1+Assumptions!$I$43*O$50)</f>
        <v>1</v>
      </c>
      <c r="P52" s="23">
        <f>O52*(1+Assumptions!$I$43*P$50)</f>
        <v>1</v>
      </c>
      <c r="Q52" s="23">
        <f>P52*(1+Assumptions!$I$43*Q$50)</f>
        <v>1</v>
      </c>
      <c r="R52" s="23">
        <f>Q52*(1+Assumptions!$I$43*R$50)</f>
        <v>1.0249999999999999</v>
      </c>
      <c r="S52" s="23">
        <f>R52*(1+Assumptions!$I$43*S$50)</f>
        <v>1.0249999999999999</v>
      </c>
      <c r="T52" s="23">
        <f>S52*(1+Assumptions!$I$43*T$50)</f>
        <v>1.0249999999999999</v>
      </c>
      <c r="U52" s="23">
        <f>T52*(1+Assumptions!$I$43*U$50)</f>
        <v>1.0249999999999999</v>
      </c>
      <c r="V52" s="23">
        <f>U52*(1+Assumptions!$I$43*V$50)</f>
        <v>1.0506249999999999</v>
      </c>
      <c r="W52" s="23">
        <f>V52*(1+Assumptions!$I$43*W$50)</f>
        <v>1.0506249999999999</v>
      </c>
      <c r="X52" s="23">
        <f>W52*(1+Assumptions!$I$43*X$50)</f>
        <v>1.0506249999999999</v>
      </c>
      <c r="Y52" s="23">
        <f>X52*(1+Assumptions!$I$43*Y$50)</f>
        <v>1.0506249999999999</v>
      </c>
      <c r="Z52" s="23">
        <f>Y52*(1+Assumptions!$I$43*Z$50)</f>
        <v>1.0768906249999999</v>
      </c>
      <c r="AA52" s="23">
        <f>Z52*(1+Assumptions!$I$43*AA$50)</f>
        <v>1.0768906249999999</v>
      </c>
      <c r="AB52" s="23">
        <f>AA52*(1+Assumptions!$I$43*AB$50)</f>
        <v>1.0768906249999999</v>
      </c>
      <c r="AC52" s="23">
        <f>AB52*(1+Assumptions!$I$43*AC$50)</f>
        <v>1.0768906249999999</v>
      </c>
      <c r="AD52" s="23">
        <f>AC52*(1+Assumptions!$I$43*AD$50)</f>
        <v>1.1038128906249998</v>
      </c>
      <c r="AE52" s="23">
        <f>AD52*(1+Assumptions!$I$43*AE$50)</f>
        <v>1.1038128906249998</v>
      </c>
      <c r="AF52" s="23">
        <f>AE52*(1+Assumptions!$I$43*AF$50)</f>
        <v>1.1038128906249998</v>
      </c>
      <c r="AG52" s="23">
        <f>AF52*(1+Assumptions!$I$43*AG$50)</f>
        <v>1.1038128906249998</v>
      </c>
      <c r="AH52" s="23">
        <f>AG52*(1+Assumptions!$I$43*AH$50)</f>
        <v>1.1314082128906247</v>
      </c>
      <c r="AI52" s="23">
        <f>AH52*(1+Assumptions!$I$43*AI$50)</f>
        <v>1.1314082128906247</v>
      </c>
      <c r="AJ52" s="23">
        <f>AI52*(1+Assumptions!$I$43*AJ$50)</f>
        <v>1.1314082128906247</v>
      </c>
      <c r="AK52" s="23">
        <f>AJ52*(1+Assumptions!$I$43*AK$50)</f>
        <v>1.1314082128906247</v>
      </c>
      <c r="AL52" s="23">
        <f>AK52*(1+Assumptions!$I$43*AL$50)</f>
        <v>1.1596934182128902</v>
      </c>
      <c r="AM52" s="23">
        <f>AL52*(1+Assumptions!$I$43*AM$50)</f>
        <v>1.1596934182128902</v>
      </c>
      <c r="AN52" s="23">
        <f>AM52*(1+Assumptions!$I$43*AN$50)</f>
        <v>1.1596934182128902</v>
      </c>
      <c r="AO52" s="23">
        <f>AN52*(1+Assumptions!$I$43*AO$50)</f>
        <v>1.1596934182128902</v>
      </c>
      <c r="AP52" s="23">
        <f>AO52*(1+Assumptions!$I$43*AP$50)</f>
        <v>1.1886857536682123</v>
      </c>
      <c r="AQ52" s="23">
        <f>AP52*(1+Assumptions!$I$43*AQ$50)</f>
        <v>1.1886857536682123</v>
      </c>
      <c r="AR52" s="23">
        <f>AQ52*(1+Assumptions!$I$43*AR$50)</f>
        <v>1.1886857536682123</v>
      </c>
      <c r="AS52" s="23">
        <f>AR52*(1+Assumptions!$I$43*AS$50)</f>
        <v>1.1886857536682123</v>
      </c>
      <c r="AT52" s="23">
        <f>AS52*(1+Assumptions!$I$43*AT$50)</f>
        <v>1.2184028975099175</v>
      </c>
      <c r="AU52" s="23">
        <f>AT52*(1+Assumptions!$I$43*AU$50)</f>
        <v>1.2184028975099175</v>
      </c>
      <c r="AV52" s="23">
        <f>AU52*(1+Assumptions!$I$43*AV$50)</f>
        <v>1.2184028975099175</v>
      </c>
      <c r="AW52" s="23">
        <f>AV52*(1+Assumptions!$I$43*AW$50)</f>
        <v>1.2184028975099175</v>
      </c>
      <c r="AX52" s="23">
        <f>AW52*(1+Assumptions!$I$43*AX$50)</f>
        <v>1.2488629699476652</v>
      </c>
      <c r="AY52" s="23">
        <f>AX52*(1+Assumptions!$I$43*AY$50)</f>
        <v>1.2488629699476652</v>
      </c>
      <c r="AZ52" s="23">
        <f>AY52*(1+Assumptions!$I$43*AZ$50)</f>
        <v>1.2488629699476652</v>
      </c>
      <c r="BA52" s="23">
        <f>AZ52*(1+Assumptions!$I$43*BA$50)</f>
        <v>1.2488629699476652</v>
      </c>
      <c r="BB52" s="23">
        <f>BA52*(1+Assumptions!$I$43*BB$50)</f>
        <v>1.2800845441963566</v>
      </c>
      <c r="BC52" s="23">
        <f>BB52*(1+Assumptions!$I$43*BC$50)</f>
        <v>1.2800845441963566</v>
      </c>
      <c r="BD52" s="23">
        <f>BC52*(1+Assumptions!$I$43*BD$50)</f>
        <v>1.2800845441963566</v>
      </c>
      <c r="BE52" s="23">
        <f>BD52*(1+Assumptions!$I$43*BE$50)</f>
        <v>1.2800845441963566</v>
      </c>
      <c r="BF52" s="23">
        <f>BE52*(1+Assumptions!$I$43*BF$50)</f>
        <v>1.3120866578012655</v>
      </c>
      <c r="BG52" s="23">
        <f>BF52*(1+Assumptions!$I$43*BG$50)</f>
        <v>1.3120866578012655</v>
      </c>
      <c r="BH52" s="23">
        <f>BG52*(1+Assumptions!$I$43*BH$50)</f>
        <v>1.3120866578012655</v>
      </c>
      <c r="BI52" s="23">
        <f>BH52*(1+Assumptions!$I$43*BI$50)</f>
        <v>1.3120866578012655</v>
      </c>
      <c r="BJ52" s="23">
        <f>BI52*(1+Assumptions!$I$43*BJ$50)</f>
        <v>1.3448888242462971</v>
      </c>
      <c r="BK52" s="23">
        <f>BJ52*(1+Assumptions!$I$43*BK$50)</f>
        <v>1.3448888242462971</v>
      </c>
      <c r="BL52" s="23">
        <f>BK52*(1+Assumptions!$I$43*BL$50)</f>
        <v>1.3448888242462971</v>
      </c>
      <c r="BM52" s="23">
        <f>BL52*(1+Assumptions!$I$43*BM$50)</f>
        <v>1.3448888242462971</v>
      </c>
    </row>
    <row r="53" spans="1:65" x14ac:dyDescent="0.2">
      <c r="A53" s="4"/>
      <c r="B53" s="4"/>
      <c r="C53" s="31"/>
      <c r="D53" s="4" t="s">
        <v>85</v>
      </c>
      <c r="E53" s="4"/>
      <c r="F53" s="4"/>
      <c r="G53" s="4"/>
      <c r="H53" s="5" t="s">
        <v>91</v>
      </c>
      <c r="I53" s="4"/>
      <c r="J53" s="4"/>
      <c r="K53" s="4"/>
      <c r="L53" s="4"/>
      <c r="M53" s="4"/>
      <c r="N53" s="39">
        <v>1</v>
      </c>
      <c r="O53" s="23">
        <f>N53*(1+Assumptions!$I$48*O$50)</f>
        <v>1</v>
      </c>
      <c r="P53" s="23">
        <f>O53*(1+Assumptions!$I$48*P$50)</f>
        <v>1</v>
      </c>
      <c r="Q53" s="23">
        <f>P53*(1+Assumptions!$I$48*Q$50)</f>
        <v>1</v>
      </c>
      <c r="R53" s="23">
        <f>Q53*(1+Assumptions!$I$48*R$50)</f>
        <v>1.02</v>
      </c>
      <c r="S53" s="23">
        <f>R53*(1+Assumptions!$I$48*S$50)</f>
        <v>1.02</v>
      </c>
      <c r="T53" s="23">
        <f>S53*(1+Assumptions!$I$48*T$50)</f>
        <v>1.02</v>
      </c>
      <c r="U53" s="23">
        <f>T53*(1+Assumptions!$I$48*U$50)</f>
        <v>1.02</v>
      </c>
      <c r="V53" s="23">
        <f>U53*(1+Assumptions!$I$48*V$50)</f>
        <v>1.0404</v>
      </c>
      <c r="W53" s="23">
        <f>V53*(1+Assumptions!$I$48*W$50)</f>
        <v>1.0404</v>
      </c>
      <c r="X53" s="23">
        <f>W53*(1+Assumptions!$I$48*X$50)</f>
        <v>1.0404</v>
      </c>
      <c r="Y53" s="23">
        <f>X53*(1+Assumptions!$I$48*Y$50)</f>
        <v>1.0404</v>
      </c>
      <c r="Z53" s="23">
        <f>Y53*(1+Assumptions!$I$48*Z$50)</f>
        <v>1.0612079999999999</v>
      </c>
      <c r="AA53" s="23">
        <f>Z53*(1+Assumptions!$I$48*AA$50)</f>
        <v>1.0612079999999999</v>
      </c>
      <c r="AB53" s="23">
        <f>AA53*(1+Assumptions!$I$48*AB$50)</f>
        <v>1.0612079999999999</v>
      </c>
      <c r="AC53" s="23">
        <f>AB53*(1+Assumptions!$I$48*AC$50)</f>
        <v>1.0612079999999999</v>
      </c>
      <c r="AD53" s="23">
        <f>AC53*(1+Assumptions!$I$48*AD$50)</f>
        <v>1.08243216</v>
      </c>
      <c r="AE53" s="23">
        <f>AD53*(1+Assumptions!$I$48*AE$50)</f>
        <v>1.08243216</v>
      </c>
      <c r="AF53" s="23">
        <f>AE53*(1+Assumptions!$I$48*AF$50)</f>
        <v>1.08243216</v>
      </c>
      <c r="AG53" s="23">
        <f>AF53*(1+Assumptions!$I$48*AG$50)</f>
        <v>1.08243216</v>
      </c>
      <c r="AH53" s="23">
        <f>AG53*(1+Assumptions!$I$48*AH$50)</f>
        <v>1.1040808032</v>
      </c>
      <c r="AI53" s="23">
        <f>AH53*(1+Assumptions!$I$48*AI$50)</f>
        <v>1.1040808032</v>
      </c>
      <c r="AJ53" s="23">
        <f>AI53*(1+Assumptions!$I$48*AJ$50)</f>
        <v>1.1040808032</v>
      </c>
      <c r="AK53" s="23">
        <f>AJ53*(1+Assumptions!$I$48*AK$50)</f>
        <v>1.1040808032</v>
      </c>
      <c r="AL53" s="23">
        <f>AK53*(1+Assumptions!$I$48*AL$50)</f>
        <v>1.1261624192640001</v>
      </c>
      <c r="AM53" s="23">
        <f>AL53*(1+Assumptions!$I$48*AM$50)</f>
        <v>1.1261624192640001</v>
      </c>
      <c r="AN53" s="23">
        <f>AM53*(1+Assumptions!$I$48*AN$50)</f>
        <v>1.1261624192640001</v>
      </c>
      <c r="AO53" s="23">
        <f>AN53*(1+Assumptions!$I$48*AO$50)</f>
        <v>1.1261624192640001</v>
      </c>
      <c r="AP53" s="23">
        <f>AO53*(1+Assumptions!$I$48*AP$50)</f>
        <v>1.14868566764928</v>
      </c>
      <c r="AQ53" s="23">
        <f>AP53*(1+Assumptions!$I$48*AQ$50)</f>
        <v>1.14868566764928</v>
      </c>
      <c r="AR53" s="23">
        <f>AQ53*(1+Assumptions!$I$48*AR$50)</f>
        <v>1.14868566764928</v>
      </c>
      <c r="AS53" s="23">
        <f>AR53*(1+Assumptions!$I$48*AS$50)</f>
        <v>1.14868566764928</v>
      </c>
      <c r="AT53" s="23">
        <f>AS53*(1+Assumptions!$I$48*AT$50)</f>
        <v>1.1716593810022657</v>
      </c>
      <c r="AU53" s="23">
        <f>AT53*(1+Assumptions!$I$48*AU$50)</f>
        <v>1.1716593810022657</v>
      </c>
      <c r="AV53" s="23">
        <f>AU53*(1+Assumptions!$I$48*AV$50)</f>
        <v>1.1716593810022657</v>
      </c>
      <c r="AW53" s="23">
        <f>AV53*(1+Assumptions!$I$48*AW$50)</f>
        <v>1.1716593810022657</v>
      </c>
      <c r="AX53" s="23">
        <f>AW53*(1+Assumptions!$I$48*AX$50)</f>
        <v>1.1950925686223111</v>
      </c>
      <c r="AY53" s="23">
        <f>AX53*(1+Assumptions!$I$48*AY$50)</f>
        <v>1.1950925686223111</v>
      </c>
      <c r="AZ53" s="23">
        <f>AY53*(1+Assumptions!$I$48*AZ$50)</f>
        <v>1.1950925686223111</v>
      </c>
      <c r="BA53" s="23">
        <f>AZ53*(1+Assumptions!$I$48*BA$50)</f>
        <v>1.1950925686223111</v>
      </c>
      <c r="BB53" s="23">
        <f>BA53*(1+Assumptions!$I$48*BB$50)</f>
        <v>1.2189944199947573</v>
      </c>
      <c r="BC53" s="23">
        <f>BB53*(1+Assumptions!$I$48*BC$50)</f>
        <v>1.2189944199947573</v>
      </c>
      <c r="BD53" s="23">
        <f>BC53*(1+Assumptions!$I$48*BD$50)</f>
        <v>1.2189944199947573</v>
      </c>
      <c r="BE53" s="23">
        <f>BD53*(1+Assumptions!$I$48*BE$50)</f>
        <v>1.2189944199947573</v>
      </c>
      <c r="BF53" s="23">
        <f>BE53*(1+Assumptions!$I$48*BF$50)</f>
        <v>1.2433743083946525</v>
      </c>
      <c r="BG53" s="23">
        <f>BF53*(1+Assumptions!$I$48*BG$50)</f>
        <v>1.2433743083946525</v>
      </c>
      <c r="BH53" s="23">
        <f>BG53*(1+Assumptions!$I$48*BH$50)</f>
        <v>1.2433743083946525</v>
      </c>
      <c r="BI53" s="23">
        <f>BH53*(1+Assumptions!$I$48*BI$50)</f>
        <v>1.2433743083946525</v>
      </c>
      <c r="BJ53" s="23">
        <f>BI53*(1+Assumptions!$I$48*BJ$50)</f>
        <v>1.2682417945625455</v>
      </c>
      <c r="BK53" s="23">
        <f>BJ53*(1+Assumptions!$I$48*BK$50)</f>
        <v>1.2682417945625455</v>
      </c>
      <c r="BL53" s="23">
        <f>BK53*(1+Assumptions!$I$48*BL$50)</f>
        <v>1.2682417945625455</v>
      </c>
      <c r="BM53" s="23">
        <f>BL53*(1+Assumptions!$I$48*BM$50)</f>
        <v>1.2682417945625455</v>
      </c>
    </row>
    <row r="54" spans="1:65" x14ac:dyDescent="0.2">
      <c r="A54" s="4"/>
      <c r="B54" s="4"/>
      <c r="C54" s="31"/>
      <c r="D54" s="4" t="s">
        <v>87</v>
      </c>
      <c r="E54" s="4"/>
      <c r="F54" s="4"/>
      <c r="G54" s="4"/>
      <c r="H54" s="5" t="s">
        <v>91</v>
      </c>
      <c r="I54" s="4"/>
      <c r="J54" s="4"/>
      <c r="K54" s="4"/>
      <c r="L54" s="4"/>
      <c r="M54" s="4"/>
      <c r="N54" s="39">
        <v>1</v>
      </c>
      <c r="O54" s="23">
        <f>N54*(1+Assumptions!$I$58)^(1/4)</f>
        <v>1.0061922463256361</v>
      </c>
      <c r="P54" s="23">
        <f>O54*(1+Assumptions!$I$58)^(1/4)</f>
        <v>1.0124228365658294</v>
      </c>
      <c r="Q54" s="23">
        <f>P54*(1+Assumptions!$I$58)^(1/4)</f>
        <v>1.0186920081555442</v>
      </c>
      <c r="R54" s="23">
        <f>Q54*(1+Assumptions!$I$58)^(1/4)</f>
        <v>1.0250000000000001</v>
      </c>
      <c r="S54" s="23">
        <f>R54*(1+Assumptions!$I$58)^(1/4)</f>
        <v>1.0313470524837771</v>
      </c>
      <c r="T54" s="23">
        <f>S54*(1+Assumptions!$I$58)^(1/4)</f>
        <v>1.0377334074799753</v>
      </c>
      <c r="U54" s="23">
        <f>T54*(1+Assumptions!$I$58)^(1/4)</f>
        <v>1.0441593083594329</v>
      </c>
      <c r="V54" s="23">
        <f>U54*(1+Assumptions!$I$58)^(1/4)</f>
        <v>1.0506250000000004</v>
      </c>
      <c r="W54" s="23">
        <f>V54*(1+Assumptions!$I$58)^(1/4)</f>
        <v>1.0571307287958718</v>
      </c>
      <c r="X54" s="23">
        <f>W54*(1+Assumptions!$I$58)^(1/4)</f>
        <v>1.0636767426669751</v>
      </c>
      <c r="Y54" s="23">
        <f>X54*(1+Assumptions!$I$58)^(1/4)</f>
        <v>1.0702632910684193</v>
      </c>
      <c r="Z54" s="23">
        <f>Y54*(1+Assumptions!$I$58)^(1/4)</f>
        <v>1.076890625000001</v>
      </c>
      <c r="AA54" s="23">
        <f>Z54*(1+Assumptions!$I$58)^(1/4)</f>
        <v>1.0835589970157693</v>
      </c>
      <c r="AB54" s="23">
        <f>AA54*(1+Assumptions!$I$58)^(1/4)</f>
        <v>1.0902686612336501</v>
      </c>
      <c r="AC54" s="23">
        <f>AB54*(1+Assumptions!$I$58)^(1/4)</f>
        <v>1.0970198733451304</v>
      </c>
      <c r="AD54" s="23">
        <f>AC54*(1+Assumptions!$I$58)^(1/4)</f>
        <v>1.1038128906250015</v>
      </c>
      <c r="AE54" s="23">
        <f>AD54*(1+Assumptions!$I$58)^(1/4)</f>
        <v>1.1106479719411639</v>
      </c>
      <c r="AF54" s="23">
        <f>AE54*(1+Assumptions!$I$58)^(1/4)</f>
        <v>1.1175253777644918</v>
      </c>
      <c r="AG54" s="23">
        <f>AF54*(1+Assumptions!$I$58)^(1/4)</f>
        <v>1.1244453701787591</v>
      </c>
      <c r="AH54" s="23">
        <f>AG54*(1+Assumptions!$I$58)^(1/4)</f>
        <v>1.1314082128906271</v>
      </c>
      <c r="AI54" s="23">
        <f>AH54*(1+Assumptions!$I$58)^(1/4)</f>
        <v>1.1384141712396936</v>
      </c>
      <c r="AJ54" s="23">
        <f>AI54*(1+Assumptions!$I$58)^(1/4)</f>
        <v>1.1454635122086045</v>
      </c>
      <c r="AK54" s="23">
        <f>AJ54*(1+Assumptions!$I$58)^(1/4)</f>
        <v>1.1525565044332284</v>
      </c>
      <c r="AL54" s="23">
        <f>AK54*(1+Assumptions!$I$58)^(1/4)</f>
        <v>1.1596934182128931</v>
      </c>
      <c r="AM54" s="23">
        <f>AL54*(1+Assumptions!$I$58)^(1/4)</f>
        <v>1.1668745255206863</v>
      </c>
      <c r="AN54" s="23">
        <f>AM54*(1+Assumptions!$I$58)^(1/4)</f>
        <v>1.17410010001382</v>
      </c>
      <c r="AO54" s="23">
        <f>AN54*(1+Assumptions!$I$58)^(1/4)</f>
        <v>1.1813704170440595</v>
      </c>
      <c r="AP54" s="23">
        <f>AO54*(1+Assumptions!$I$58)^(1/4)</f>
        <v>1.1886857536682158</v>
      </c>
      <c r="AQ54" s="23">
        <f>AP54*(1+Assumptions!$I$58)^(1/4)</f>
        <v>1.1960463886587038</v>
      </c>
      <c r="AR54" s="23">
        <f>AQ54*(1+Assumptions!$I$58)^(1/4)</f>
        <v>1.2034526025141661</v>
      </c>
      <c r="AS54" s="23">
        <f>AR54*(1+Assumptions!$I$58)^(1/4)</f>
        <v>1.2109046774701615</v>
      </c>
      <c r="AT54" s="23">
        <f>AS54*(1+Assumptions!$I$58)^(1/4)</f>
        <v>1.2184028975099217</v>
      </c>
      <c r="AU54" s="23">
        <f>AT54*(1+Assumptions!$I$58)^(1/4)</f>
        <v>1.2259475483751718</v>
      </c>
      <c r="AV54" s="23">
        <f>AU54*(1+Assumptions!$I$58)^(1/4)</f>
        <v>1.2335389175770206</v>
      </c>
      <c r="AW54" s="23">
        <f>AV54*(1+Assumptions!$I$58)^(1/4)</f>
        <v>1.2411772944069159</v>
      </c>
      <c r="AX54" s="23">
        <f>AW54*(1+Assumptions!$I$58)^(1/4)</f>
        <v>1.2488629699476701</v>
      </c>
      <c r="AY54" s="23">
        <f>AX54*(1+Assumptions!$I$58)^(1/4)</f>
        <v>1.2565962370845516</v>
      </c>
      <c r="AZ54" s="23">
        <f>AY54*(1+Assumptions!$I$58)^(1/4)</f>
        <v>1.2643773905164466</v>
      </c>
      <c r="BA54" s="23">
        <f>AZ54*(1+Assumptions!$I$58)^(1/4)</f>
        <v>1.2722067267670893</v>
      </c>
      <c r="BB54" s="23">
        <f>BA54*(1+Assumptions!$I$58)^(1/4)</f>
        <v>1.2800845441963624</v>
      </c>
      <c r="BC54" s="23">
        <f>BB54*(1+Assumptions!$I$58)^(1/4)</f>
        <v>1.2880111430116659</v>
      </c>
      <c r="BD54" s="23">
        <f>BC54*(1+Assumptions!$I$58)^(1/4)</f>
        <v>1.2959868252793583</v>
      </c>
      <c r="BE54" s="23">
        <f>BD54*(1+Assumptions!$I$58)^(1/4)</f>
        <v>1.3040118949362671</v>
      </c>
      <c r="BF54" s="23">
        <f>BE54*(1+Assumptions!$I$58)^(1/4)</f>
        <v>1.312086657801272</v>
      </c>
      <c r="BG54" s="23">
        <f>BF54*(1+Assumptions!$I$58)^(1/4)</f>
        <v>1.320211421586958</v>
      </c>
      <c r="BH54" s="23">
        <f>BG54*(1+Assumptions!$I$58)^(1/4)</f>
        <v>1.3283864959113427</v>
      </c>
      <c r="BI54" s="23">
        <f>BH54*(1+Assumptions!$I$58)^(1/4)</f>
        <v>1.3366121923096743</v>
      </c>
      <c r="BJ54" s="23">
        <f>BI54*(1+Assumptions!$I$58)^(1/4)</f>
        <v>1.3448888242463042</v>
      </c>
      <c r="BK54" s="23">
        <f>BJ54*(1+Assumptions!$I$58)^(1/4)</f>
        <v>1.3532167071266323</v>
      </c>
      <c r="BL54" s="23">
        <f>BK54*(1+Assumptions!$I$58)^(1/4)</f>
        <v>1.3615961583091265</v>
      </c>
      <c r="BM54" s="23">
        <f>BL54*(1+Assumptions!$I$58)^(1/4)</f>
        <v>1.3700274971174164</v>
      </c>
    </row>
    <row r="55" spans="1:65" x14ac:dyDescent="0.2">
      <c r="A55" s="4"/>
      <c r="B55" s="4"/>
      <c r="C55" s="31"/>
      <c r="D55" s="4" t="s">
        <v>88</v>
      </c>
      <c r="E55" s="4"/>
      <c r="F55" s="4"/>
      <c r="G55" s="4"/>
      <c r="H55" s="5" t="s">
        <v>91</v>
      </c>
      <c r="I55" s="4"/>
      <c r="J55" s="4"/>
      <c r="K55" s="4"/>
      <c r="L55" s="4"/>
      <c r="M55" s="4"/>
      <c r="N55" s="39">
        <v>1</v>
      </c>
      <c r="O55" s="23">
        <f>N55*(1+Assumptions!$I$65)^(1/4)</f>
        <v>1.0061922463256361</v>
      </c>
      <c r="P55" s="23">
        <f>O55*(1+Assumptions!$I$65)^(1/4)</f>
        <v>1.0124228365658294</v>
      </c>
      <c r="Q55" s="23">
        <f>P55*(1+Assumptions!$I$65)^(1/4)</f>
        <v>1.0186920081555442</v>
      </c>
      <c r="R55" s="23">
        <f>Q55*(1+Assumptions!$I$65)^(1/4)</f>
        <v>1.0250000000000001</v>
      </c>
      <c r="S55" s="23">
        <f>R55*(1+Assumptions!$I$65)^(1/4)</f>
        <v>1.0313470524837771</v>
      </c>
      <c r="T55" s="23">
        <f>S55*(1+Assumptions!$I$65)^(1/4)</f>
        <v>1.0377334074799753</v>
      </c>
      <c r="U55" s="23">
        <f>T55*(1+Assumptions!$I$65)^(1/4)</f>
        <v>1.0441593083594329</v>
      </c>
      <c r="V55" s="23">
        <f>U55*(1+Assumptions!$I$65)^(1/4)</f>
        <v>1.0506250000000004</v>
      </c>
      <c r="W55" s="23">
        <f>V55*(1+Assumptions!$I$65)^(1/4)</f>
        <v>1.0571307287958718</v>
      </c>
      <c r="X55" s="23">
        <f>W55*(1+Assumptions!$I$65)^(1/4)</f>
        <v>1.0636767426669751</v>
      </c>
      <c r="Y55" s="23">
        <f>X55*(1+Assumptions!$I$65)^(1/4)</f>
        <v>1.0702632910684193</v>
      </c>
      <c r="Z55" s="23">
        <f>Y55*(1+Assumptions!$I$65)^(1/4)</f>
        <v>1.076890625000001</v>
      </c>
      <c r="AA55" s="23">
        <f>Z55*(1+Assumptions!$I$65)^(1/4)</f>
        <v>1.0835589970157693</v>
      </c>
      <c r="AB55" s="23">
        <f>AA55*(1+Assumptions!$I$65)^(1/4)</f>
        <v>1.0902686612336501</v>
      </c>
      <c r="AC55" s="23">
        <f>AB55*(1+Assumptions!$I$65)^(1/4)</f>
        <v>1.0970198733451304</v>
      </c>
      <c r="AD55" s="23">
        <f>AC55*(1+Assumptions!$I$65)^(1/4)</f>
        <v>1.1038128906250015</v>
      </c>
      <c r="AE55" s="23">
        <f>AD55*(1+Assumptions!$I$65)^(1/4)</f>
        <v>1.1106479719411639</v>
      </c>
      <c r="AF55" s="23">
        <f>AE55*(1+Assumptions!$I$65)^(1/4)</f>
        <v>1.1175253777644918</v>
      </c>
      <c r="AG55" s="23">
        <f>AF55*(1+Assumptions!$I$65)^(1/4)</f>
        <v>1.1244453701787591</v>
      </c>
      <c r="AH55" s="23">
        <f>AG55*(1+Assumptions!$I$65)^(1/4)</f>
        <v>1.1314082128906271</v>
      </c>
      <c r="AI55" s="23">
        <f>AH55*(1+Assumptions!$I$65)^(1/4)</f>
        <v>1.1384141712396936</v>
      </c>
      <c r="AJ55" s="23">
        <f>AI55*(1+Assumptions!$I$65)^(1/4)</f>
        <v>1.1454635122086045</v>
      </c>
      <c r="AK55" s="23">
        <f>AJ55*(1+Assumptions!$I$65)^(1/4)</f>
        <v>1.1525565044332284</v>
      </c>
      <c r="AL55" s="23">
        <f>AK55*(1+Assumptions!$I$65)^(1/4)</f>
        <v>1.1596934182128931</v>
      </c>
      <c r="AM55" s="23">
        <f>AL55*(1+Assumptions!$I$65)^(1/4)</f>
        <v>1.1668745255206863</v>
      </c>
      <c r="AN55" s="23">
        <f>AM55*(1+Assumptions!$I$65)^(1/4)</f>
        <v>1.17410010001382</v>
      </c>
      <c r="AO55" s="23">
        <f>AN55*(1+Assumptions!$I$65)^(1/4)</f>
        <v>1.1813704170440595</v>
      </c>
      <c r="AP55" s="23">
        <f>AO55*(1+Assumptions!$I$65)^(1/4)</f>
        <v>1.1886857536682158</v>
      </c>
      <c r="AQ55" s="23">
        <f>AP55*(1+Assumptions!$I$65)^(1/4)</f>
        <v>1.1960463886587038</v>
      </c>
      <c r="AR55" s="23">
        <f>AQ55*(1+Assumptions!$I$65)^(1/4)</f>
        <v>1.2034526025141661</v>
      </c>
      <c r="AS55" s="23">
        <f>AR55*(1+Assumptions!$I$65)^(1/4)</f>
        <v>1.2109046774701615</v>
      </c>
      <c r="AT55" s="23">
        <f>AS55*(1+Assumptions!$I$65)^(1/4)</f>
        <v>1.2184028975099217</v>
      </c>
      <c r="AU55" s="23">
        <f>AT55*(1+Assumptions!$I$65)^(1/4)</f>
        <v>1.2259475483751718</v>
      </c>
      <c r="AV55" s="23">
        <f>AU55*(1+Assumptions!$I$65)^(1/4)</f>
        <v>1.2335389175770206</v>
      </c>
      <c r="AW55" s="23">
        <f>AV55*(1+Assumptions!$I$65)^(1/4)</f>
        <v>1.2411772944069159</v>
      </c>
      <c r="AX55" s="23">
        <f>AW55*(1+Assumptions!$I$65)^(1/4)</f>
        <v>1.2488629699476701</v>
      </c>
      <c r="AY55" s="23">
        <f>AX55*(1+Assumptions!$I$65)^(1/4)</f>
        <v>1.2565962370845516</v>
      </c>
      <c r="AZ55" s="23">
        <f>AY55*(1+Assumptions!$I$65)^(1/4)</f>
        <v>1.2643773905164466</v>
      </c>
      <c r="BA55" s="23">
        <f>AZ55*(1+Assumptions!$I$65)^(1/4)</f>
        <v>1.2722067267670893</v>
      </c>
      <c r="BB55" s="23">
        <f>BA55*(1+Assumptions!$I$65)^(1/4)</f>
        <v>1.2800845441963624</v>
      </c>
      <c r="BC55" s="23">
        <f>BB55*(1+Assumptions!$I$65)^(1/4)</f>
        <v>1.2880111430116659</v>
      </c>
      <c r="BD55" s="23">
        <f>BC55*(1+Assumptions!$I$65)^(1/4)</f>
        <v>1.2959868252793583</v>
      </c>
      <c r="BE55" s="23">
        <f>BD55*(1+Assumptions!$I$65)^(1/4)</f>
        <v>1.3040118949362671</v>
      </c>
      <c r="BF55" s="23">
        <f>BE55*(1+Assumptions!$I$65)^(1/4)</f>
        <v>1.312086657801272</v>
      </c>
      <c r="BG55" s="23">
        <f>BF55*(1+Assumptions!$I$65)^(1/4)</f>
        <v>1.320211421586958</v>
      </c>
      <c r="BH55" s="23">
        <f>BG55*(1+Assumptions!$I$65)^(1/4)</f>
        <v>1.3283864959113427</v>
      </c>
      <c r="BI55" s="23">
        <f>BH55*(1+Assumptions!$I$65)^(1/4)</f>
        <v>1.3366121923096743</v>
      </c>
      <c r="BJ55" s="23">
        <f>BI55*(1+Assumptions!$I$65)^(1/4)</f>
        <v>1.3448888242463042</v>
      </c>
      <c r="BK55" s="23">
        <f>BJ55*(1+Assumptions!$I$65)^(1/4)</f>
        <v>1.3532167071266323</v>
      </c>
      <c r="BL55" s="23">
        <f>BK55*(1+Assumptions!$I$65)^(1/4)</f>
        <v>1.3615961583091265</v>
      </c>
      <c r="BM55" s="23">
        <f>BL55*(1+Assumptions!$I$65)^(1/4)</f>
        <v>1.3700274971174164</v>
      </c>
    </row>
    <row r="56" spans="1:65" x14ac:dyDescent="0.2">
      <c r="A56" s="4"/>
      <c r="B56" s="4"/>
      <c r="C56" s="31"/>
      <c r="D56" s="4" t="s">
        <v>89</v>
      </c>
      <c r="E56" s="4"/>
      <c r="F56" s="4"/>
      <c r="G56" s="4"/>
      <c r="H56" s="5" t="s">
        <v>91</v>
      </c>
      <c r="I56" s="4"/>
      <c r="J56" s="4"/>
      <c r="K56" s="4"/>
      <c r="L56" s="4"/>
      <c r="M56" s="4"/>
      <c r="N56" s="39">
        <v>1</v>
      </c>
      <c r="O56" s="23">
        <f>N56*(1+Assumptions!$I$70)^(1/4)</f>
        <v>1.003729088938093</v>
      </c>
      <c r="P56" s="23">
        <f>O56*(1+Assumptions!$I$70)^(1/4)</f>
        <v>1.0074720839804943</v>
      </c>
      <c r="Q56" s="23">
        <f>P56*(1+Assumptions!$I$70)^(1/4)</f>
        <v>1.0112290369843033</v>
      </c>
      <c r="R56" s="23">
        <f>Q56*(1+Assumptions!$I$70)^(1/4)</f>
        <v>1.0149999999999999</v>
      </c>
      <c r="S56" s="23">
        <f>R56*(1+Assumptions!$I$70)^(1/4)</f>
        <v>1.0187850252721642</v>
      </c>
      <c r="T56" s="23">
        <f>S56*(1+Assumptions!$I$70)^(1/4)</f>
        <v>1.0225841652402015</v>
      </c>
      <c r="U56" s="23">
        <f>T56*(1+Assumptions!$I$70)^(1/4)</f>
        <v>1.0263974725390677</v>
      </c>
      <c r="V56" s="23">
        <f>U56*(1+Assumptions!$I$70)^(1/4)</f>
        <v>1.0302249999999997</v>
      </c>
      <c r="W56" s="23">
        <f>V56*(1+Assumptions!$I$70)^(1/4)</f>
        <v>1.0340668006512466</v>
      </c>
      <c r="X56" s="23">
        <f>W56*(1+Assumptions!$I$70)^(1/4)</f>
        <v>1.0379229277188042</v>
      </c>
      <c r="Y56" s="23">
        <f>X56*(1+Assumptions!$I$70)^(1/4)</f>
        <v>1.0417934346271536</v>
      </c>
      <c r="Z56" s="23">
        <f>Y56*(1+Assumptions!$I$70)^(1/4)</f>
        <v>1.0456783749999996</v>
      </c>
      <c r="AA56" s="23">
        <f>Z56*(1+Assumptions!$I$70)^(1/4)</f>
        <v>1.0495778026610152</v>
      </c>
      <c r="AB56" s="23">
        <f>AA56*(1+Assumptions!$I$70)^(1/4)</f>
        <v>1.0534917716345864</v>
      </c>
      <c r="AC56" s="23">
        <f>AB56*(1+Assumptions!$I$70)^(1/4)</f>
        <v>1.0574203361465608</v>
      </c>
      <c r="AD56" s="23">
        <f>AC56*(1+Assumptions!$I$70)^(1/4)</f>
        <v>1.0613635506249994</v>
      </c>
      <c r="AE56" s="23">
        <f>AD56*(1+Assumptions!$I$70)^(1/4)</f>
        <v>1.0653214697009301</v>
      </c>
      <c r="AF56" s="23">
        <f>AE56*(1+Assumptions!$I$70)^(1/4)</f>
        <v>1.0692941482091047</v>
      </c>
      <c r="AG56" s="23">
        <f>AF56*(1+Assumptions!$I$70)^(1/4)</f>
        <v>1.0732816411887589</v>
      </c>
      <c r="AH56" s="23">
        <f>AG56*(1+Assumptions!$I$70)^(1/4)</f>
        <v>1.0772840038843743</v>
      </c>
      <c r="AI56" s="23">
        <f>AH56*(1+Assumptions!$I$70)^(1/4)</f>
        <v>1.081301291746444</v>
      </c>
      <c r="AJ56" s="23">
        <f>AI56*(1+Assumptions!$I$70)^(1/4)</f>
        <v>1.0853335604322414</v>
      </c>
      <c r="AK56" s="23">
        <f>AJ56*(1+Assumptions!$I$70)^(1/4)</f>
        <v>1.0893808658065904</v>
      </c>
      <c r="AL56" s="23">
        <f>AK56*(1+Assumptions!$I$70)^(1/4)</f>
        <v>1.0934432639426399</v>
      </c>
      <c r="AM56" s="23">
        <f>AL56*(1+Assumptions!$I$70)^(1/4)</f>
        <v>1.0975208111226407</v>
      </c>
      <c r="AN56" s="23">
        <f>AM56*(1+Assumptions!$I$70)^(1/4)</f>
        <v>1.101613563838725</v>
      </c>
      <c r="AO56" s="23">
        <f>AN56*(1+Assumptions!$I$70)^(1/4)</f>
        <v>1.1057215787936892</v>
      </c>
      <c r="AP56" s="23">
        <f>AO56*(1+Assumptions!$I$70)^(1/4)</f>
        <v>1.1098449129017793</v>
      </c>
      <c r="AQ56" s="23">
        <f>AP56*(1+Assumptions!$I$70)^(1/4)</f>
        <v>1.1139836232894802</v>
      </c>
      <c r="AR56" s="23">
        <f>AQ56*(1+Assumptions!$I$70)^(1/4)</f>
        <v>1.1181377672963058</v>
      </c>
      <c r="AS56" s="23">
        <f>AR56*(1+Assumptions!$I$70)^(1/4)</f>
        <v>1.1223074024755944</v>
      </c>
      <c r="AT56" s="23">
        <f>AS56*(1+Assumptions!$I$70)^(1/4)</f>
        <v>1.1264925865953059</v>
      </c>
      <c r="AU56" s="23">
        <f>AT56*(1+Assumptions!$I$70)^(1/4)</f>
        <v>1.1306933776388222</v>
      </c>
      <c r="AV56" s="23">
        <f>AU56*(1+Assumptions!$I$70)^(1/4)</f>
        <v>1.1349098338057502</v>
      </c>
      <c r="AW56" s="23">
        <f>AV56*(1+Assumptions!$I$70)^(1/4)</f>
        <v>1.1391420135127281</v>
      </c>
      <c r="AX56" s="23">
        <f>AW56*(1+Assumptions!$I$70)^(1/4)</f>
        <v>1.1433899753942354</v>
      </c>
      <c r="AY56" s="23">
        <f>AX56*(1+Assumptions!$I$70)^(1/4)</f>
        <v>1.1476537783034044</v>
      </c>
      <c r="AZ56" s="23">
        <f>AY56*(1+Assumptions!$I$70)^(1/4)</f>
        <v>1.1519334813128363</v>
      </c>
      <c r="BA56" s="23">
        <f>AZ56*(1+Assumptions!$I$70)^(1/4)</f>
        <v>1.1562291437154191</v>
      </c>
      <c r="BB56" s="23">
        <f>BA56*(1+Assumptions!$I$70)^(1/4)</f>
        <v>1.160540825025149</v>
      </c>
      <c r="BC56" s="23">
        <f>BB56*(1+Assumptions!$I$70)^(1/4)</f>
        <v>1.1648685849779556</v>
      </c>
      <c r="BD56" s="23">
        <f>BC56*(1+Assumptions!$I$70)^(1/4)</f>
        <v>1.169212483532529</v>
      </c>
      <c r="BE56" s="23">
        <f>BD56*(1+Assumptions!$I$70)^(1/4)</f>
        <v>1.1735725808711504</v>
      </c>
      <c r="BF56" s="23">
        <f>BE56*(1+Assumptions!$I$70)^(1/4)</f>
        <v>1.1779489374005261</v>
      </c>
      <c r="BG56" s="23">
        <f>BF56*(1+Assumptions!$I$70)^(1/4)</f>
        <v>1.1823416137526248</v>
      </c>
      <c r="BH56" s="23">
        <f>BG56*(1+Assumptions!$I$70)^(1/4)</f>
        <v>1.1867506707855167</v>
      </c>
      <c r="BI56" s="23">
        <f>BH56*(1+Assumptions!$I$70)^(1/4)</f>
        <v>1.1911761695842173</v>
      </c>
      <c r="BJ56" s="23">
        <f>BI56*(1+Assumptions!$I$70)^(1/4)</f>
        <v>1.1956181714615339</v>
      </c>
      <c r="BK56" s="23">
        <f>BJ56*(1+Assumptions!$I$70)^(1/4)</f>
        <v>1.2000767379589141</v>
      </c>
      <c r="BL56" s="23">
        <f>BK56*(1+Assumptions!$I$70)^(1/4)</f>
        <v>1.2045519308472994</v>
      </c>
      <c r="BM56" s="23">
        <f>BL56*(1+Assumptions!$I$70)^(1/4)</f>
        <v>1.2090438121279805</v>
      </c>
    </row>
    <row r="57" spans="1:65" x14ac:dyDescent="0.2">
      <c r="A57" s="4"/>
      <c r="B57" s="4"/>
      <c r="C57" s="31"/>
      <c r="D57" s="4" t="s">
        <v>99</v>
      </c>
      <c r="E57" s="4"/>
      <c r="F57" s="4"/>
      <c r="G57" s="4"/>
      <c r="H57" s="5" t="s">
        <v>91</v>
      </c>
      <c r="I57" s="4"/>
      <c r="J57" s="4"/>
      <c r="K57" s="4"/>
      <c r="L57" s="4"/>
      <c r="M57" s="39"/>
      <c r="N57" s="39">
        <v>1</v>
      </c>
      <c r="O57" s="23">
        <f>N57*(1+Assumptions!$I$77*O$50)</f>
        <v>1</v>
      </c>
      <c r="P57" s="23">
        <f>O57*(1+Assumptions!$I$77*P$50)</f>
        <v>1</v>
      </c>
      <c r="Q57" s="23">
        <f>P57*(1+Assumptions!$I$77*Q$50)</f>
        <v>1</v>
      </c>
      <c r="R57" s="23">
        <f>Q57*(1+Assumptions!$I$77*R$50)</f>
        <v>1.02</v>
      </c>
      <c r="S57" s="23">
        <f>R57*(1+Assumptions!$I$77*S$50)</f>
        <v>1.02</v>
      </c>
      <c r="T57" s="23">
        <f>S57*(1+Assumptions!$I$77*T$50)</f>
        <v>1.02</v>
      </c>
      <c r="U57" s="23">
        <f>T57*(1+Assumptions!$I$77*U$50)</f>
        <v>1.02</v>
      </c>
      <c r="V57" s="23">
        <f>U57*(1+Assumptions!$I$77*V$50)</f>
        <v>1.0404</v>
      </c>
      <c r="W57" s="23">
        <f>V57*(1+Assumptions!$I$77*W$50)</f>
        <v>1.0404</v>
      </c>
      <c r="X57" s="23">
        <f>W57*(1+Assumptions!$I$77*X$50)</f>
        <v>1.0404</v>
      </c>
      <c r="Y57" s="23">
        <f>X57*(1+Assumptions!$I$77*Y$50)</f>
        <v>1.0404</v>
      </c>
      <c r="Z57" s="23">
        <f>Y57*(1+Assumptions!$I$77*Z$50)</f>
        <v>1.0612079999999999</v>
      </c>
      <c r="AA57" s="23">
        <f>Z57*(1+Assumptions!$I$77*AA$50)</f>
        <v>1.0612079999999999</v>
      </c>
      <c r="AB57" s="23">
        <f>AA57*(1+Assumptions!$I$77*AB$50)</f>
        <v>1.0612079999999999</v>
      </c>
      <c r="AC57" s="23">
        <f>AB57*(1+Assumptions!$I$77*AC$50)</f>
        <v>1.0612079999999999</v>
      </c>
      <c r="AD57" s="23">
        <f>AC57*(1+Assumptions!$I$77*AD$50)</f>
        <v>1.08243216</v>
      </c>
      <c r="AE57" s="23">
        <f>AD57*(1+Assumptions!$I$77*AE$50)</f>
        <v>1.08243216</v>
      </c>
      <c r="AF57" s="23">
        <f>AE57*(1+Assumptions!$I$77*AF$50)</f>
        <v>1.08243216</v>
      </c>
      <c r="AG57" s="23">
        <f>AF57*(1+Assumptions!$I$77*AG$50)</f>
        <v>1.08243216</v>
      </c>
      <c r="AH57" s="23">
        <f>AG57*(1+Assumptions!$I$77*AH$50)</f>
        <v>1.1040808032</v>
      </c>
      <c r="AI57" s="23">
        <f>AH57*(1+Assumptions!$I$77*AI$50)</f>
        <v>1.1040808032</v>
      </c>
      <c r="AJ57" s="23">
        <f>AI57*(1+Assumptions!$I$77*AJ$50)</f>
        <v>1.1040808032</v>
      </c>
      <c r="AK57" s="23">
        <f>AJ57*(1+Assumptions!$I$77*AK$50)</f>
        <v>1.1040808032</v>
      </c>
      <c r="AL57" s="23">
        <f>AK57*(1+Assumptions!$I$77*AL$50)</f>
        <v>1.1261624192640001</v>
      </c>
      <c r="AM57" s="23">
        <f>AL57*(1+Assumptions!$I$77*AM$50)</f>
        <v>1.1261624192640001</v>
      </c>
      <c r="AN57" s="23">
        <f>AM57*(1+Assumptions!$I$77*AN$50)</f>
        <v>1.1261624192640001</v>
      </c>
      <c r="AO57" s="23">
        <f>AN57*(1+Assumptions!$I$77*AO$50)</f>
        <v>1.1261624192640001</v>
      </c>
      <c r="AP57" s="23">
        <f>AO57*(1+Assumptions!$I$77*AP$50)</f>
        <v>1.14868566764928</v>
      </c>
      <c r="AQ57" s="23">
        <f>AP57*(1+Assumptions!$I$77*AQ$50)</f>
        <v>1.14868566764928</v>
      </c>
      <c r="AR57" s="23">
        <f>AQ57*(1+Assumptions!$I$77*AR$50)</f>
        <v>1.14868566764928</v>
      </c>
      <c r="AS57" s="23">
        <f>AR57*(1+Assumptions!$I$77*AS$50)</f>
        <v>1.14868566764928</v>
      </c>
      <c r="AT57" s="23">
        <f>AS57*(1+Assumptions!$I$77*AT$50)</f>
        <v>1.1716593810022657</v>
      </c>
      <c r="AU57" s="23">
        <f>AT57*(1+Assumptions!$I$77*AU$50)</f>
        <v>1.1716593810022657</v>
      </c>
      <c r="AV57" s="23">
        <f>AU57*(1+Assumptions!$I$77*AV$50)</f>
        <v>1.1716593810022657</v>
      </c>
      <c r="AW57" s="23">
        <f>AV57*(1+Assumptions!$I$77*AW$50)</f>
        <v>1.1716593810022657</v>
      </c>
      <c r="AX57" s="23">
        <f>AW57*(1+Assumptions!$I$77*AX$50)</f>
        <v>1.1950925686223111</v>
      </c>
      <c r="AY57" s="23">
        <f>AX57*(1+Assumptions!$I$77*AY$50)</f>
        <v>1.1950925686223111</v>
      </c>
      <c r="AZ57" s="23">
        <f>AY57*(1+Assumptions!$I$77*AZ$50)</f>
        <v>1.1950925686223111</v>
      </c>
      <c r="BA57" s="23">
        <f>AZ57*(1+Assumptions!$I$77*BA$50)</f>
        <v>1.1950925686223111</v>
      </c>
      <c r="BB57" s="23">
        <f>BA57*(1+Assumptions!$I$77*BB$50)</f>
        <v>1.2189944199947573</v>
      </c>
      <c r="BC57" s="23">
        <f>BB57*(1+Assumptions!$I$77*BC$50)</f>
        <v>1.2189944199947573</v>
      </c>
      <c r="BD57" s="23">
        <f>BC57*(1+Assumptions!$I$77*BD$50)</f>
        <v>1.2189944199947573</v>
      </c>
      <c r="BE57" s="23">
        <f>BD57*(1+Assumptions!$I$77*BE$50)</f>
        <v>1.2189944199947573</v>
      </c>
      <c r="BF57" s="23">
        <f>BE57*(1+Assumptions!$I$77*BF$50)</f>
        <v>1.2433743083946525</v>
      </c>
      <c r="BG57" s="23">
        <f>BF57*(1+Assumptions!$I$77*BG$50)</f>
        <v>1.2433743083946525</v>
      </c>
      <c r="BH57" s="23">
        <f>BG57*(1+Assumptions!$I$77*BH$50)</f>
        <v>1.2433743083946525</v>
      </c>
      <c r="BI57" s="23">
        <f>BH57*(1+Assumptions!$I$77*BI$50)</f>
        <v>1.2433743083946525</v>
      </c>
      <c r="BJ57" s="23">
        <f>BI57*(1+Assumptions!$I$77*BJ$50)</f>
        <v>1.2682417945625455</v>
      </c>
      <c r="BK57" s="23">
        <f>BJ57*(1+Assumptions!$I$77*BK$50)</f>
        <v>1.2682417945625455</v>
      </c>
      <c r="BL57" s="23">
        <f>BK57*(1+Assumptions!$I$77*BL$50)</f>
        <v>1.2682417945625455</v>
      </c>
      <c r="BM57" s="23">
        <f>BL57*(1+Assumptions!$I$77*BM$50)</f>
        <v>1.2682417945625455</v>
      </c>
    </row>
    <row r="58" spans="1:65" x14ac:dyDescent="0.2">
      <c r="A58" s="4"/>
      <c r="B58" s="4"/>
      <c r="C58" s="31"/>
      <c r="D58" s="4" t="s">
        <v>100</v>
      </c>
      <c r="E58" s="4"/>
      <c r="F58" s="4"/>
      <c r="G58" s="4"/>
      <c r="H58" s="5" t="s">
        <v>91</v>
      </c>
      <c r="I58" s="4"/>
      <c r="J58" s="4"/>
      <c r="K58" s="4"/>
      <c r="L58" s="4"/>
      <c r="M58" s="39"/>
      <c r="N58" s="39">
        <v>1</v>
      </c>
      <c r="O58" s="23">
        <f>N58*(1+Assumptions!$I$83*O$50)</f>
        <v>1</v>
      </c>
      <c r="P58" s="23">
        <f>O58*(1+Assumptions!$I$83*P$50)</f>
        <v>1</v>
      </c>
      <c r="Q58" s="23">
        <f>P58*(1+Assumptions!$I$83*Q$50)</f>
        <v>1</v>
      </c>
      <c r="R58" s="23">
        <f>Q58*(1+Assumptions!$I$83*R$50)</f>
        <v>1.02</v>
      </c>
      <c r="S58" s="23">
        <f>R58*(1+Assumptions!$I$83*S$50)</f>
        <v>1.02</v>
      </c>
      <c r="T58" s="23">
        <f>S58*(1+Assumptions!$I$83*T$50)</f>
        <v>1.02</v>
      </c>
      <c r="U58" s="23">
        <f>T58*(1+Assumptions!$I$83*U$50)</f>
        <v>1.02</v>
      </c>
      <c r="V58" s="23">
        <f>U58*(1+Assumptions!$I$83*V$50)</f>
        <v>1.0404</v>
      </c>
      <c r="W58" s="23">
        <f>V58*(1+Assumptions!$I$83*W$50)</f>
        <v>1.0404</v>
      </c>
      <c r="X58" s="23">
        <f>W58*(1+Assumptions!$I$83*X$50)</f>
        <v>1.0404</v>
      </c>
      <c r="Y58" s="23">
        <f>X58*(1+Assumptions!$I$83*Y$50)</f>
        <v>1.0404</v>
      </c>
      <c r="Z58" s="23">
        <f>Y58*(1+Assumptions!$I$83*Z$50)</f>
        <v>1.0612079999999999</v>
      </c>
      <c r="AA58" s="23">
        <f>Z58*(1+Assumptions!$I$83*AA$50)</f>
        <v>1.0612079999999999</v>
      </c>
      <c r="AB58" s="23">
        <f>AA58*(1+Assumptions!$I$83*AB$50)</f>
        <v>1.0612079999999999</v>
      </c>
      <c r="AC58" s="23">
        <f>AB58*(1+Assumptions!$I$83*AC$50)</f>
        <v>1.0612079999999999</v>
      </c>
      <c r="AD58" s="23">
        <f>AC58*(1+Assumptions!$I$83*AD$50)</f>
        <v>1.08243216</v>
      </c>
      <c r="AE58" s="23">
        <f>AD58*(1+Assumptions!$I$83*AE$50)</f>
        <v>1.08243216</v>
      </c>
      <c r="AF58" s="23">
        <f>AE58*(1+Assumptions!$I$83*AF$50)</f>
        <v>1.08243216</v>
      </c>
      <c r="AG58" s="23">
        <f>AF58*(1+Assumptions!$I$83*AG$50)</f>
        <v>1.08243216</v>
      </c>
      <c r="AH58" s="23">
        <f>AG58*(1+Assumptions!$I$83*AH$50)</f>
        <v>1.1040808032</v>
      </c>
      <c r="AI58" s="23">
        <f>AH58*(1+Assumptions!$I$83*AI$50)</f>
        <v>1.1040808032</v>
      </c>
      <c r="AJ58" s="23">
        <f>AI58*(1+Assumptions!$I$83*AJ$50)</f>
        <v>1.1040808032</v>
      </c>
      <c r="AK58" s="23">
        <f>AJ58*(1+Assumptions!$I$83*AK$50)</f>
        <v>1.1040808032</v>
      </c>
      <c r="AL58" s="23">
        <f>AK58*(1+Assumptions!$I$83*AL$50)</f>
        <v>1.1261624192640001</v>
      </c>
      <c r="AM58" s="23">
        <f>AL58*(1+Assumptions!$I$83*AM$50)</f>
        <v>1.1261624192640001</v>
      </c>
      <c r="AN58" s="23">
        <f>AM58*(1+Assumptions!$I$83*AN$50)</f>
        <v>1.1261624192640001</v>
      </c>
      <c r="AO58" s="23">
        <f>AN58*(1+Assumptions!$I$83*AO$50)</f>
        <v>1.1261624192640001</v>
      </c>
      <c r="AP58" s="23">
        <f>AO58*(1+Assumptions!$I$83*AP$50)</f>
        <v>1.14868566764928</v>
      </c>
      <c r="AQ58" s="23">
        <f>AP58*(1+Assumptions!$I$83*AQ$50)</f>
        <v>1.14868566764928</v>
      </c>
      <c r="AR58" s="23">
        <f>AQ58*(1+Assumptions!$I$83*AR$50)</f>
        <v>1.14868566764928</v>
      </c>
      <c r="AS58" s="23">
        <f>AR58*(1+Assumptions!$I$83*AS$50)</f>
        <v>1.14868566764928</v>
      </c>
      <c r="AT58" s="23">
        <f>AS58*(1+Assumptions!$I$83*AT$50)</f>
        <v>1.1716593810022657</v>
      </c>
      <c r="AU58" s="23">
        <f>AT58*(1+Assumptions!$I$83*AU$50)</f>
        <v>1.1716593810022657</v>
      </c>
      <c r="AV58" s="23">
        <f>AU58*(1+Assumptions!$I$83*AV$50)</f>
        <v>1.1716593810022657</v>
      </c>
      <c r="AW58" s="23">
        <f>AV58*(1+Assumptions!$I$83*AW$50)</f>
        <v>1.1716593810022657</v>
      </c>
      <c r="AX58" s="23">
        <f>AW58*(1+Assumptions!$I$83*AX$50)</f>
        <v>1.1950925686223111</v>
      </c>
      <c r="AY58" s="23">
        <f>AX58*(1+Assumptions!$I$83*AY$50)</f>
        <v>1.1950925686223111</v>
      </c>
      <c r="AZ58" s="23">
        <f>AY58*(1+Assumptions!$I$83*AZ$50)</f>
        <v>1.1950925686223111</v>
      </c>
      <c r="BA58" s="23">
        <f>AZ58*(1+Assumptions!$I$83*BA$50)</f>
        <v>1.1950925686223111</v>
      </c>
      <c r="BB58" s="23">
        <f>BA58*(1+Assumptions!$I$83*BB$50)</f>
        <v>1.2189944199947573</v>
      </c>
      <c r="BC58" s="23">
        <f>BB58*(1+Assumptions!$I$83*BC$50)</f>
        <v>1.2189944199947573</v>
      </c>
      <c r="BD58" s="23">
        <f>BC58*(1+Assumptions!$I$83*BD$50)</f>
        <v>1.2189944199947573</v>
      </c>
      <c r="BE58" s="23">
        <f>BD58*(1+Assumptions!$I$83*BE$50)</f>
        <v>1.2189944199947573</v>
      </c>
      <c r="BF58" s="23">
        <f>BE58*(1+Assumptions!$I$83*BF$50)</f>
        <v>1.2433743083946525</v>
      </c>
      <c r="BG58" s="23">
        <f>BF58*(1+Assumptions!$I$83*BG$50)</f>
        <v>1.2433743083946525</v>
      </c>
      <c r="BH58" s="23">
        <f>BG58*(1+Assumptions!$I$83*BH$50)</f>
        <v>1.2433743083946525</v>
      </c>
      <c r="BI58" s="23">
        <f>BH58*(1+Assumptions!$I$83*BI$50)</f>
        <v>1.2433743083946525</v>
      </c>
      <c r="BJ58" s="23">
        <f>BI58*(1+Assumptions!$I$83*BJ$50)</f>
        <v>1.2682417945625455</v>
      </c>
      <c r="BK58" s="23">
        <f>BJ58*(1+Assumptions!$I$83*BK$50)</f>
        <v>1.2682417945625455</v>
      </c>
      <c r="BL58" s="23">
        <f>BK58*(1+Assumptions!$I$83*BL$50)</f>
        <v>1.2682417945625455</v>
      </c>
      <c r="BM58" s="23">
        <f>BL58*(1+Assumptions!$I$83*BM$50)</f>
        <v>1.2682417945625455</v>
      </c>
    </row>
    <row r="59" spans="1:65" x14ac:dyDescent="0.2">
      <c r="A59" s="4"/>
      <c r="B59" s="4"/>
      <c r="C59" s="31"/>
      <c r="D59" s="4" t="s">
        <v>101</v>
      </c>
      <c r="E59" s="4"/>
      <c r="F59" s="4"/>
      <c r="G59" s="4"/>
      <c r="H59" s="5" t="s">
        <v>91</v>
      </c>
      <c r="I59" s="4"/>
      <c r="J59" s="4"/>
      <c r="K59" s="4"/>
      <c r="L59" s="4"/>
      <c r="M59" s="39"/>
      <c r="N59" s="39">
        <v>1</v>
      </c>
      <c r="O59" s="23">
        <f>N59*(1+Assumptions!$I$88*O$50)</f>
        <v>1</v>
      </c>
      <c r="P59" s="23">
        <f>O59*(1+Assumptions!$I$88*P$50)</f>
        <v>1</v>
      </c>
      <c r="Q59" s="23">
        <f>P59*(1+Assumptions!$I$88*Q$50)</f>
        <v>1</v>
      </c>
      <c r="R59" s="23">
        <f>Q59*(1+Assumptions!$I$88*R$50)</f>
        <v>1.02</v>
      </c>
      <c r="S59" s="23">
        <f>R59*(1+Assumptions!$I$88*S$50)</f>
        <v>1.02</v>
      </c>
      <c r="T59" s="23">
        <f>S59*(1+Assumptions!$I$88*T$50)</f>
        <v>1.02</v>
      </c>
      <c r="U59" s="23">
        <f>T59*(1+Assumptions!$I$88*U$50)</f>
        <v>1.02</v>
      </c>
      <c r="V59" s="23">
        <f>U59*(1+Assumptions!$I$88*V$50)</f>
        <v>1.0404</v>
      </c>
      <c r="W59" s="23">
        <f>V59*(1+Assumptions!$I$88*W$50)</f>
        <v>1.0404</v>
      </c>
      <c r="X59" s="23">
        <f>W59*(1+Assumptions!$I$88*X$50)</f>
        <v>1.0404</v>
      </c>
      <c r="Y59" s="23">
        <f>X59*(1+Assumptions!$I$88*Y$50)</f>
        <v>1.0404</v>
      </c>
      <c r="Z59" s="23">
        <f>Y59*(1+Assumptions!$I$88*Z$50)</f>
        <v>1.0612079999999999</v>
      </c>
      <c r="AA59" s="23">
        <f>Z59*(1+Assumptions!$I$88*AA$50)</f>
        <v>1.0612079999999999</v>
      </c>
      <c r="AB59" s="23">
        <f>AA59*(1+Assumptions!$I$88*AB$50)</f>
        <v>1.0612079999999999</v>
      </c>
      <c r="AC59" s="23">
        <f>AB59*(1+Assumptions!$I$88*AC$50)</f>
        <v>1.0612079999999999</v>
      </c>
      <c r="AD59" s="23">
        <f>AC59*(1+Assumptions!$I$88*AD$50)</f>
        <v>1.08243216</v>
      </c>
      <c r="AE59" s="23">
        <f>AD59*(1+Assumptions!$I$88*AE$50)</f>
        <v>1.08243216</v>
      </c>
      <c r="AF59" s="23">
        <f>AE59*(1+Assumptions!$I$88*AF$50)</f>
        <v>1.08243216</v>
      </c>
      <c r="AG59" s="23">
        <f>AF59*(1+Assumptions!$I$88*AG$50)</f>
        <v>1.08243216</v>
      </c>
      <c r="AH59" s="23">
        <f>AG59*(1+Assumptions!$I$88*AH$50)</f>
        <v>1.1040808032</v>
      </c>
      <c r="AI59" s="23">
        <f>AH59*(1+Assumptions!$I$88*AI$50)</f>
        <v>1.1040808032</v>
      </c>
      <c r="AJ59" s="23">
        <f>AI59*(1+Assumptions!$I$88*AJ$50)</f>
        <v>1.1040808032</v>
      </c>
      <c r="AK59" s="23">
        <f>AJ59*(1+Assumptions!$I$88*AK$50)</f>
        <v>1.1040808032</v>
      </c>
      <c r="AL59" s="23">
        <f>AK59*(1+Assumptions!$I$88*AL$50)</f>
        <v>1.1261624192640001</v>
      </c>
      <c r="AM59" s="23">
        <f>AL59*(1+Assumptions!$I$88*AM$50)</f>
        <v>1.1261624192640001</v>
      </c>
      <c r="AN59" s="23">
        <f>AM59*(1+Assumptions!$I$88*AN$50)</f>
        <v>1.1261624192640001</v>
      </c>
      <c r="AO59" s="23">
        <f>AN59*(1+Assumptions!$I$88*AO$50)</f>
        <v>1.1261624192640001</v>
      </c>
      <c r="AP59" s="23">
        <f>AO59*(1+Assumptions!$I$88*AP$50)</f>
        <v>1.14868566764928</v>
      </c>
      <c r="AQ59" s="23">
        <f>AP59*(1+Assumptions!$I$88*AQ$50)</f>
        <v>1.14868566764928</v>
      </c>
      <c r="AR59" s="23">
        <f>AQ59*(1+Assumptions!$I$88*AR$50)</f>
        <v>1.14868566764928</v>
      </c>
      <c r="AS59" s="23">
        <f>AR59*(1+Assumptions!$I$88*AS$50)</f>
        <v>1.14868566764928</v>
      </c>
      <c r="AT59" s="23">
        <f>AS59*(1+Assumptions!$I$88*AT$50)</f>
        <v>1.1716593810022657</v>
      </c>
      <c r="AU59" s="23">
        <f>AT59*(1+Assumptions!$I$88*AU$50)</f>
        <v>1.1716593810022657</v>
      </c>
      <c r="AV59" s="23">
        <f>AU59*(1+Assumptions!$I$88*AV$50)</f>
        <v>1.1716593810022657</v>
      </c>
      <c r="AW59" s="23">
        <f>AV59*(1+Assumptions!$I$88*AW$50)</f>
        <v>1.1716593810022657</v>
      </c>
      <c r="AX59" s="23">
        <f>AW59*(1+Assumptions!$I$88*AX$50)</f>
        <v>1.1950925686223111</v>
      </c>
      <c r="AY59" s="23">
        <f>AX59*(1+Assumptions!$I$88*AY$50)</f>
        <v>1.1950925686223111</v>
      </c>
      <c r="AZ59" s="23">
        <f>AY59*(1+Assumptions!$I$88*AZ$50)</f>
        <v>1.1950925686223111</v>
      </c>
      <c r="BA59" s="23">
        <f>AZ59*(1+Assumptions!$I$88*BA$50)</f>
        <v>1.1950925686223111</v>
      </c>
      <c r="BB59" s="23">
        <f>BA59*(1+Assumptions!$I$88*BB$50)</f>
        <v>1.2189944199947573</v>
      </c>
      <c r="BC59" s="23">
        <f>BB59*(1+Assumptions!$I$88*BC$50)</f>
        <v>1.2189944199947573</v>
      </c>
      <c r="BD59" s="23">
        <f>BC59*(1+Assumptions!$I$88*BD$50)</f>
        <v>1.2189944199947573</v>
      </c>
      <c r="BE59" s="23">
        <f>BD59*(1+Assumptions!$I$88*BE$50)</f>
        <v>1.2189944199947573</v>
      </c>
      <c r="BF59" s="23">
        <f>BE59*(1+Assumptions!$I$88*BF$50)</f>
        <v>1.2433743083946525</v>
      </c>
      <c r="BG59" s="23">
        <f>BF59*(1+Assumptions!$I$88*BG$50)</f>
        <v>1.2433743083946525</v>
      </c>
      <c r="BH59" s="23">
        <f>BG59*(1+Assumptions!$I$88*BH$50)</f>
        <v>1.2433743083946525</v>
      </c>
      <c r="BI59" s="23">
        <f>BH59*(1+Assumptions!$I$88*BI$50)</f>
        <v>1.2433743083946525</v>
      </c>
      <c r="BJ59" s="23">
        <f>BI59*(1+Assumptions!$I$88*BJ$50)</f>
        <v>1.2682417945625455</v>
      </c>
      <c r="BK59" s="23">
        <f>BJ59*(1+Assumptions!$I$88*BK$50)</f>
        <v>1.2682417945625455</v>
      </c>
      <c r="BL59" s="23">
        <f>BK59*(1+Assumptions!$I$88*BL$50)</f>
        <v>1.2682417945625455</v>
      </c>
      <c r="BM59" s="23">
        <f>BL59*(1+Assumptions!$I$88*BM$50)</f>
        <v>1.2682417945625455</v>
      </c>
    </row>
    <row r="60" spans="1:65" x14ac:dyDescent="0.2">
      <c r="A60" s="4"/>
      <c r="B60" s="4"/>
      <c r="C60" s="31"/>
      <c r="D60" s="4" t="s">
        <v>102</v>
      </c>
      <c r="E60" s="4"/>
      <c r="F60" s="4"/>
      <c r="G60" s="4"/>
      <c r="H60" s="5" t="s">
        <v>91</v>
      </c>
      <c r="I60" s="4"/>
      <c r="J60" s="4"/>
      <c r="K60" s="4"/>
      <c r="L60" s="4"/>
      <c r="M60" s="39"/>
      <c r="N60" s="39">
        <v>1</v>
      </c>
      <c r="O60" s="23">
        <f>N60*(1+Assumptions!$I$94*O$50)</f>
        <v>1</v>
      </c>
      <c r="P60" s="23">
        <f>O60*(1+Assumptions!$I$94*P$50)</f>
        <v>1</v>
      </c>
      <c r="Q60" s="23">
        <f>P60*(1+Assumptions!$I$94*Q$50)</f>
        <v>1</v>
      </c>
      <c r="R60" s="23">
        <f>Q60*(1+Assumptions!$I$94*R$50)</f>
        <v>1.05</v>
      </c>
      <c r="S60" s="23">
        <f>R60*(1+Assumptions!$I$94*S$50)</f>
        <v>1.05</v>
      </c>
      <c r="T60" s="23">
        <f>S60*(1+Assumptions!$I$94*T$50)</f>
        <v>1.05</v>
      </c>
      <c r="U60" s="23">
        <f>T60*(1+Assumptions!$I$94*U$50)</f>
        <v>1.05</v>
      </c>
      <c r="V60" s="23">
        <f>U60*(1+Assumptions!$I$94*V$50)</f>
        <v>1.1025</v>
      </c>
      <c r="W60" s="23">
        <f>V60*(1+Assumptions!$I$94*W$50)</f>
        <v>1.1025</v>
      </c>
      <c r="X60" s="23">
        <f>W60*(1+Assumptions!$I$94*X$50)</f>
        <v>1.1025</v>
      </c>
      <c r="Y60" s="23">
        <f>X60*(1+Assumptions!$I$94*Y$50)</f>
        <v>1.1025</v>
      </c>
      <c r="Z60" s="23">
        <f>Y60*(1+Assumptions!$I$94*Z$50)</f>
        <v>1.1576250000000001</v>
      </c>
      <c r="AA60" s="23">
        <f>Z60*(1+Assumptions!$I$94*AA$50)</f>
        <v>1.1576250000000001</v>
      </c>
      <c r="AB60" s="23">
        <f>AA60*(1+Assumptions!$I$94*AB$50)</f>
        <v>1.1576250000000001</v>
      </c>
      <c r="AC60" s="23">
        <f>AB60*(1+Assumptions!$I$94*AC$50)</f>
        <v>1.1576250000000001</v>
      </c>
      <c r="AD60" s="23">
        <f>AC60*(1+Assumptions!$I$94*AD$50)</f>
        <v>1.2155062500000002</v>
      </c>
      <c r="AE60" s="23">
        <f>AD60*(1+Assumptions!$I$94*AE$50)</f>
        <v>1.2155062500000002</v>
      </c>
      <c r="AF60" s="23">
        <f>AE60*(1+Assumptions!$I$94*AF$50)</f>
        <v>1.2155062500000002</v>
      </c>
      <c r="AG60" s="23">
        <f>AF60*(1+Assumptions!$I$94*AG$50)</f>
        <v>1.2155062500000002</v>
      </c>
      <c r="AH60" s="23">
        <f>AG60*(1+Assumptions!$I$94*AH$50)</f>
        <v>1.2762815625000004</v>
      </c>
      <c r="AI60" s="23">
        <f>AH60*(1+Assumptions!$I$94*AI$50)</f>
        <v>1.2762815625000004</v>
      </c>
      <c r="AJ60" s="23">
        <f>AI60*(1+Assumptions!$I$94*AJ$50)</f>
        <v>1.2762815625000004</v>
      </c>
      <c r="AK60" s="23">
        <f>AJ60*(1+Assumptions!$I$94*AK$50)</f>
        <v>1.2762815625000004</v>
      </c>
      <c r="AL60" s="23">
        <f>AK60*(1+Assumptions!$I$94*AL$50)</f>
        <v>1.3400956406250004</v>
      </c>
      <c r="AM60" s="23">
        <f>AL60*(1+Assumptions!$I$94*AM$50)</f>
        <v>1.3400956406250004</v>
      </c>
      <c r="AN60" s="23">
        <f>AM60*(1+Assumptions!$I$94*AN$50)</f>
        <v>1.3400956406250004</v>
      </c>
      <c r="AO60" s="23">
        <f>AN60*(1+Assumptions!$I$94*AO$50)</f>
        <v>1.3400956406250004</v>
      </c>
      <c r="AP60" s="23">
        <f>AO60*(1+Assumptions!$I$94*AP$50)</f>
        <v>1.4071004226562505</v>
      </c>
      <c r="AQ60" s="23">
        <f>AP60*(1+Assumptions!$I$94*AQ$50)</f>
        <v>1.4071004226562505</v>
      </c>
      <c r="AR60" s="23">
        <f>AQ60*(1+Assumptions!$I$94*AR$50)</f>
        <v>1.4071004226562505</v>
      </c>
      <c r="AS60" s="23">
        <f>AR60*(1+Assumptions!$I$94*AS$50)</f>
        <v>1.4071004226562505</v>
      </c>
      <c r="AT60" s="23">
        <f>AS60*(1+Assumptions!$I$94*AT$50)</f>
        <v>1.477455443789063</v>
      </c>
      <c r="AU60" s="23">
        <f>AT60*(1+Assumptions!$I$94*AU$50)</f>
        <v>1.477455443789063</v>
      </c>
      <c r="AV60" s="23">
        <f>AU60*(1+Assumptions!$I$94*AV$50)</f>
        <v>1.477455443789063</v>
      </c>
      <c r="AW60" s="23">
        <f>AV60*(1+Assumptions!$I$94*AW$50)</f>
        <v>1.477455443789063</v>
      </c>
      <c r="AX60" s="23">
        <f>AW60*(1+Assumptions!$I$94*AX$50)</f>
        <v>1.5513282159785162</v>
      </c>
      <c r="AY60" s="23">
        <f>AX60*(1+Assumptions!$I$94*AY$50)</f>
        <v>1.5513282159785162</v>
      </c>
      <c r="AZ60" s="23">
        <f>AY60*(1+Assumptions!$I$94*AZ$50)</f>
        <v>1.5513282159785162</v>
      </c>
      <c r="BA60" s="23">
        <f>AZ60*(1+Assumptions!$I$94*BA$50)</f>
        <v>1.5513282159785162</v>
      </c>
      <c r="BB60" s="23">
        <f>BA60*(1+Assumptions!$I$94*BB$50)</f>
        <v>1.628894626777442</v>
      </c>
      <c r="BC60" s="23">
        <f>BB60*(1+Assumptions!$I$94*BC$50)</f>
        <v>1.628894626777442</v>
      </c>
      <c r="BD60" s="23">
        <f>BC60*(1+Assumptions!$I$94*BD$50)</f>
        <v>1.628894626777442</v>
      </c>
      <c r="BE60" s="23">
        <f>BD60*(1+Assumptions!$I$94*BE$50)</f>
        <v>1.628894626777442</v>
      </c>
      <c r="BF60" s="23">
        <f>BE60*(1+Assumptions!$I$94*BF$50)</f>
        <v>1.7103393581163142</v>
      </c>
      <c r="BG60" s="23">
        <f>BF60*(1+Assumptions!$I$94*BG$50)</f>
        <v>1.7103393581163142</v>
      </c>
      <c r="BH60" s="23">
        <f>BG60*(1+Assumptions!$I$94*BH$50)</f>
        <v>1.7103393581163142</v>
      </c>
      <c r="BI60" s="23">
        <f>BH60*(1+Assumptions!$I$94*BI$50)</f>
        <v>1.7103393581163142</v>
      </c>
      <c r="BJ60" s="23">
        <f>BI60*(1+Assumptions!$I$94*BJ$50)</f>
        <v>1.7958563260221301</v>
      </c>
      <c r="BK60" s="23">
        <f>BJ60*(1+Assumptions!$I$94*BK$50)</f>
        <v>1.7958563260221301</v>
      </c>
      <c r="BL60" s="23">
        <f>BK60*(1+Assumptions!$I$94*BL$50)</f>
        <v>1.7958563260221301</v>
      </c>
      <c r="BM60" s="23">
        <f>BL60*(1+Assumptions!$I$94*BM$50)</f>
        <v>1.7958563260221301</v>
      </c>
    </row>
    <row r="61" spans="1:65" x14ac:dyDescent="0.2">
      <c r="A61" s="4"/>
      <c r="B61" s="4"/>
      <c r="C61" s="31"/>
      <c r="D61" s="4"/>
      <c r="E61" s="4"/>
      <c r="F61" s="4"/>
      <c r="G61" s="4"/>
      <c r="H61" s="5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</row>
    <row r="62" spans="1:65" x14ac:dyDescent="0.2">
      <c r="A62" s="4"/>
      <c r="B62" s="4"/>
      <c r="C62" s="31" t="s">
        <v>30</v>
      </c>
      <c r="D62" s="4"/>
      <c r="E62" s="4"/>
      <c r="F62" s="4"/>
      <c r="G62" s="4"/>
      <c r="H62" s="5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</row>
    <row r="63" spans="1:65" x14ac:dyDescent="0.2">
      <c r="A63" s="4"/>
      <c r="B63" s="4"/>
      <c r="C63" s="31"/>
      <c r="D63" s="4" t="s">
        <v>84</v>
      </c>
      <c r="E63" s="4"/>
      <c r="F63" s="4"/>
      <c r="G63" s="4"/>
      <c r="H63" s="5" t="s">
        <v>5</v>
      </c>
      <c r="I63" s="4"/>
      <c r="J63" s="4"/>
      <c r="K63" s="4"/>
      <c r="L63" s="4"/>
      <c r="M63" s="4"/>
      <c r="N63" s="4">
        <f>N14*(N52*Assumptions!$I$42)</f>
        <v>196837.5</v>
      </c>
      <c r="O63" s="4">
        <f>O14*(O52*Assumptions!$I$42)</f>
        <v>204412.5</v>
      </c>
      <c r="P63" s="4">
        <f>P14*(P52*Assumptions!$I$42)</f>
        <v>207067.50000000003</v>
      </c>
      <c r="Q63" s="4">
        <f>Q14*(Q52*Assumptions!$I$42)</f>
        <v>206342.50000000003</v>
      </c>
      <c r="R63" s="4">
        <f>R14*(R52*Assumptions!$I$42)</f>
        <v>206629.74999999997</v>
      </c>
      <c r="S63" s="4">
        <f>S14*(S52*Assumptions!$I$42)</f>
        <v>205609.87499999997</v>
      </c>
      <c r="T63" s="4">
        <f>T14*(T52*Assumptions!$I$42)</f>
        <v>206078.81249999997</v>
      </c>
      <c r="U63" s="4">
        <f>U14*(U52*Assumptions!$I$42)</f>
        <v>200249.12499999997</v>
      </c>
      <c r="V63" s="4">
        <f>V14*(V52*Assumptions!$I$42)</f>
        <v>211803.37343749998</v>
      </c>
      <c r="W63" s="4">
        <f>W14*(W52*Assumptions!$I$42)</f>
        <v>217594.94374999995</v>
      </c>
      <c r="X63" s="4">
        <f>X14*(X52*Assumptions!$I$42)</f>
        <v>216336.82031249997</v>
      </c>
      <c r="Y63" s="4">
        <f>Y14*(Y52*Assumptions!$I$42)</f>
        <v>217723.64531250001</v>
      </c>
      <c r="Z63" s="4">
        <f>Z14*(Z52*Assumptions!$I$42)</f>
        <v>214285.08101562501</v>
      </c>
      <c r="AA63" s="4">
        <f>AA14*(AA52*Assumptions!$I$42)</f>
        <v>219634.53519531249</v>
      </c>
      <c r="AB63" s="4">
        <f>AB14*(AB52*Assumptions!$I$42)</f>
        <v>220102.98261718749</v>
      </c>
      <c r="AC63" s="4">
        <f>AC14*(AC52*Assumptions!$I$42)</f>
        <v>213437.02964843748</v>
      </c>
      <c r="AD63" s="4">
        <f>AD14*(AD52*Assumptions!$I$42)</f>
        <v>226383.74527050779</v>
      </c>
      <c r="AE63" s="4">
        <f>AE14*(AE52*Assumptions!$I$42)</f>
        <v>221742.21206542963</v>
      </c>
      <c r="AF63" s="4">
        <f>AF14*(AF52*Assumptions!$I$42)</f>
        <v>222694.25068359371</v>
      </c>
      <c r="AG63" s="4">
        <f>AG14*(AG52*Assumptions!$I$42)</f>
        <v>217034.45008691403</v>
      </c>
      <c r="AH63" s="4">
        <f>AH14*(AH52*Assumptions!$I$42)</f>
        <v>226773.80515073237</v>
      </c>
      <c r="AI63" s="4">
        <f>AI14*(AI52*Assumptions!$I$42)</f>
        <v>222053.00438244623</v>
      </c>
      <c r="AJ63" s="4">
        <f>AJ14*(AJ52*Assumptions!$I$42)</f>
        <v>223786.88746870111</v>
      </c>
      <c r="AK63" s="4">
        <f>AK14*(AK52*Assumptions!$I$42)</f>
        <v>225809.27964924311</v>
      </c>
      <c r="AL63" s="4">
        <f>AL14*(AL52*Assumptions!$I$42)</f>
        <v>228288.54860875299</v>
      </c>
      <c r="AM63" s="4">
        <f>AM14*(AM52*Assumptions!$I$42)</f>
        <v>240297.17395434747</v>
      </c>
      <c r="AN63" s="4">
        <f>AN14*(AN52*Assumptions!$I$42)</f>
        <v>234614.6762051043</v>
      </c>
      <c r="AO63" s="4">
        <f>AO14*(AO52*Assumptions!$I$42)</f>
        <v>236041.09910950615</v>
      </c>
      <c r="AP63" s="4">
        <f>AP14*(AP52*Assumptions!$I$42)</f>
        <v>235847.14038531002</v>
      </c>
      <c r="AQ63" s="4">
        <f>AQ14*(AQ52*Assumptions!$I$42)</f>
        <v>236911.01413484308</v>
      </c>
      <c r="AR63" s="4">
        <f>AR14*(AR52*Assumptions!$I$42)</f>
        <v>245130.77612145877</v>
      </c>
      <c r="AS63" s="4">
        <f>AS14*(AS52*Assumptions!$I$42)</f>
        <v>240236.36253072988</v>
      </c>
      <c r="AT63" s="4">
        <f>AT14*(AT52*Assumptions!$I$42)</f>
        <v>247116.47567296147</v>
      </c>
      <c r="AU63" s="4">
        <f>AU14*(AU52*Assumptions!$I$42)</f>
        <v>239876.1164545088</v>
      </c>
      <c r="AV63" s="4">
        <f>AV14*(AV52*Assumptions!$I$42)</f>
        <v>245069.5588051448</v>
      </c>
      <c r="AW63" s="4">
        <f>AW14*(AW52*Assumptions!$I$42)</f>
        <v>239108.52262907755</v>
      </c>
      <c r="AX63" s="4">
        <f>AX14*(AX52*Assumptions!$I$42)</f>
        <v>246478.71790629608</v>
      </c>
      <c r="AY63" s="4">
        <f>AY14*(AY52*Assumptions!$I$42)</f>
        <v>251855.07299192081</v>
      </c>
      <c r="AZ63" s="4">
        <f>AZ14*(AZ52*Assumptions!$I$42)</f>
        <v>249966.16774987496</v>
      </c>
      <c r="BA63" s="4">
        <f>BA14*(BA52*Assumptions!$I$42)</f>
        <v>258371.0155376227</v>
      </c>
      <c r="BB63" s="4">
        <f>BB14*(BB52*Assumptions!$I$42)</f>
        <v>260814.02566864717</v>
      </c>
      <c r="BC63" s="4">
        <f>BC14*(BC52*Assumptions!$I$42)</f>
        <v>251293.39687118676</v>
      </c>
      <c r="BD63" s="4">
        <f>BD14*(BD52*Assumptions!$I$42)</f>
        <v>262218.91845590272</v>
      </c>
      <c r="BE63" s="4">
        <f>BE14*(BE52*Assumptions!$I$42)</f>
        <v>256103.31454600458</v>
      </c>
      <c r="BF63" s="4">
        <f>BF14*(BF52*Assumptions!$I$42)</f>
        <v>262883.12232377258</v>
      </c>
      <c r="BG63" s="4">
        <f>BG14*(BG52*Assumptions!$I$42)</f>
        <v>264293.61548090895</v>
      </c>
      <c r="BH63" s="4">
        <f>BH14*(BH52*Assumptions!$I$42)</f>
        <v>264224.73093137436</v>
      </c>
      <c r="BI63" s="4">
        <f>BI14*(BI52*Assumptions!$I$42)</f>
        <v>256844.24348124224</v>
      </c>
      <c r="BJ63" s="4">
        <f>BJ14*(BJ52*Assumptions!$I$42)</f>
        <v>275325.64009970194</v>
      </c>
      <c r="BK63" s="4">
        <f>BK14*(BK52*Assumptions!$I$42)</f>
        <v>269905.73813798936</v>
      </c>
      <c r="BL63" s="4">
        <f>BL14*(BL52*Assumptions!$I$42)</f>
        <v>268618.00708877353</v>
      </c>
      <c r="BM63" s="4">
        <f>BM14*(BM52*Assumptions!$I$42)</f>
        <v>275786.26452200627</v>
      </c>
    </row>
    <row r="64" spans="1:65" x14ac:dyDescent="0.2">
      <c r="A64" s="4"/>
      <c r="B64" s="4"/>
      <c r="C64" s="31"/>
      <c r="D64" s="4" t="s">
        <v>85</v>
      </c>
      <c r="E64" s="4"/>
      <c r="F64" s="4"/>
      <c r="G64" s="4"/>
      <c r="H64" s="5" t="s">
        <v>5</v>
      </c>
      <c r="I64" s="4"/>
      <c r="J64" s="4"/>
      <c r="K64" s="4"/>
      <c r="L64" s="4"/>
      <c r="M64" s="4"/>
      <c r="N64" s="4">
        <f>Assumptions!$I$50*Assumptions!$I$47*N53</f>
        <v>3375000</v>
      </c>
      <c r="O64" s="4">
        <f>Assumptions!$I$50*Assumptions!$I$47*O53</f>
        <v>3375000</v>
      </c>
      <c r="P64" s="4">
        <f>Assumptions!$I$50*Assumptions!$I$47*P53</f>
        <v>3375000</v>
      </c>
      <c r="Q64" s="4">
        <f>Assumptions!$I$50*Assumptions!$I$47*Q53</f>
        <v>3375000</v>
      </c>
      <c r="R64" s="4">
        <f>Assumptions!$I$50*Assumptions!$I$47*R53</f>
        <v>3442500</v>
      </c>
      <c r="S64" s="4">
        <f>Assumptions!$I$50*Assumptions!$I$47*S53</f>
        <v>3442500</v>
      </c>
      <c r="T64" s="4">
        <f>Assumptions!$I$50*Assumptions!$I$47*T53</f>
        <v>3442500</v>
      </c>
      <c r="U64" s="4">
        <f>Assumptions!$I$50*Assumptions!$I$47*U53</f>
        <v>3442500</v>
      </c>
      <c r="V64" s="4">
        <f>Assumptions!$I$50*Assumptions!$I$47*V53</f>
        <v>3511350</v>
      </c>
      <c r="W64" s="4">
        <f>Assumptions!$I$50*Assumptions!$I$47*W53</f>
        <v>3511350</v>
      </c>
      <c r="X64" s="4">
        <f>Assumptions!$I$50*Assumptions!$I$47*X53</f>
        <v>3511350</v>
      </c>
      <c r="Y64" s="4">
        <f>Assumptions!$I$50*Assumptions!$I$47*Y53</f>
        <v>3511350</v>
      </c>
      <c r="Z64" s="4">
        <f>Assumptions!$I$50*Assumptions!$I$47*Z53</f>
        <v>3581576.9999999995</v>
      </c>
      <c r="AA64" s="4">
        <f>Assumptions!$I$50*Assumptions!$I$47*AA53</f>
        <v>3581576.9999999995</v>
      </c>
      <c r="AB64" s="4">
        <f>Assumptions!$I$50*Assumptions!$I$47*AB53</f>
        <v>3581576.9999999995</v>
      </c>
      <c r="AC64" s="4">
        <f>Assumptions!$I$50*Assumptions!$I$47*AC53</f>
        <v>3581576.9999999995</v>
      </c>
      <c r="AD64" s="4">
        <f>Assumptions!$I$50*Assumptions!$I$47*AD53</f>
        <v>3653208.54</v>
      </c>
      <c r="AE64" s="4">
        <f>Assumptions!$I$50*Assumptions!$I$47*AE53</f>
        <v>3653208.54</v>
      </c>
      <c r="AF64" s="4">
        <f>Assumptions!$I$50*Assumptions!$I$47*AF53</f>
        <v>3653208.54</v>
      </c>
      <c r="AG64" s="4">
        <f>Assumptions!$I$50*Assumptions!$I$47*AG53</f>
        <v>3653208.54</v>
      </c>
      <c r="AH64" s="4">
        <f>Assumptions!$I$50*Assumptions!$I$47*AH53</f>
        <v>3726272.7108</v>
      </c>
      <c r="AI64" s="4">
        <f>Assumptions!$I$50*Assumptions!$I$47*AI53</f>
        <v>3726272.7108</v>
      </c>
      <c r="AJ64" s="4">
        <f>Assumptions!$I$50*Assumptions!$I$47*AJ53</f>
        <v>3726272.7108</v>
      </c>
      <c r="AK64" s="4">
        <f>Assumptions!$I$50*Assumptions!$I$47*AK53</f>
        <v>3726272.7108</v>
      </c>
      <c r="AL64" s="4">
        <f>Assumptions!$I$50*Assumptions!$I$47*AL53</f>
        <v>3800798.1650160002</v>
      </c>
      <c r="AM64" s="4">
        <f>Assumptions!$I$50*Assumptions!$I$47*AM53</f>
        <v>3800798.1650160002</v>
      </c>
      <c r="AN64" s="4">
        <f>Assumptions!$I$50*Assumptions!$I$47*AN53</f>
        <v>3800798.1650160002</v>
      </c>
      <c r="AO64" s="4">
        <f>Assumptions!$I$50*Assumptions!$I$47*AO53</f>
        <v>3800798.1650160002</v>
      </c>
      <c r="AP64" s="4">
        <f>Assumptions!$I$50*Assumptions!$I$47*AP53</f>
        <v>3876814.12831632</v>
      </c>
      <c r="AQ64" s="4">
        <f>Assumptions!$I$50*Assumptions!$I$47*AQ53</f>
        <v>3876814.12831632</v>
      </c>
      <c r="AR64" s="4">
        <f>Assumptions!$I$50*Assumptions!$I$47*AR53</f>
        <v>3876814.12831632</v>
      </c>
      <c r="AS64" s="4">
        <f>Assumptions!$I$50*Assumptions!$I$47*AS53</f>
        <v>3876814.12831632</v>
      </c>
      <c r="AT64" s="4">
        <f>Assumptions!$I$50*Assumptions!$I$47*AT53</f>
        <v>3954350.4108826467</v>
      </c>
      <c r="AU64" s="4">
        <f>Assumptions!$I$50*Assumptions!$I$47*AU53</f>
        <v>3954350.4108826467</v>
      </c>
      <c r="AV64" s="4">
        <f>Assumptions!$I$50*Assumptions!$I$47*AV53</f>
        <v>3954350.4108826467</v>
      </c>
      <c r="AW64" s="4">
        <f>Assumptions!$I$50*Assumptions!$I$47*AW53</f>
        <v>3954350.4108826467</v>
      </c>
      <c r="AX64" s="4">
        <f>Assumptions!$I$50*Assumptions!$I$47*AX53</f>
        <v>4033437.4191002999</v>
      </c>
      <c r="AY64" s="4">
        <f>Assumptions!$I$50*Assumptions!$I$47*AY53</f>
        <v>4033437.4191002999</v>
      </c>
      <c r="AZ64" s="4">
        <f>Assumptions!$I$50*Assumptions!$I$47*AZ53</f>
        <v>4033437.4191002999</v>
      </c>
      <c r="BA64" s="4">
        <f>Assumptions!$I$50*Assumptions!$I$47*BA53</f>
        <v>4033437.4191002999</v>
      </c>
      <c r="BB64" s="4">
        <f>Assumptions!$I$50*Assumptions!$I$47*BB53</f>
        <v>4114106.1674823058</v>
      </c>
      <c r="BC64" s="4">
        <f>Assumptions!$I$50*Assumptions!$I$47*BC53</f>
        <v>4114106.1674823058</v>
      </c>
      <c r="BD64" s="4">
        <f>Assumptions!$I$50*Assumptions!$I$47*BD53</f>
        <v>4114106.1674823058</v>
      </c>
      <c r="BE64" s="4">
        <f>Assumptions!$I$50*Assumptions!$I$47*BE53</f>
        <v>4114106.1674823058</v>
      </c>
      <c r="BF64" s="4">
        <f>Assumptions!$I$50*Assumptions!$I$47*BF53</f>
        <v>4196388.2908319524</v>
      </c>
      <c r="BG64" s="4">
        <f>Assumptions!$I$50*Assumptions!$I$47*BG53</f>
        <v>4196388.2908319524</v>
      </c>
      <c r="BH64" s="4">
        <f>Assumptions!$I$50*Assumptions!$I$47*BH53</f>
        <v>4196388.2908319524</v>
      </c>
      <c r="BI64" s="4">
        <f>Assumptions!$I$50*Assumptions!$I$47*BI53</f>
        <v>4196388.2908319524</v>
      </c>
      <c r="BJ64" s="4">
        <f>Assumptions!$I$50*Assumptions!$I$47*BJ53</f>
        <v>4280316.0566485906</v>
      </c>
      <c r="BK64" s="4">
        <f>Assumptions!$I$50*Assumptions!$I$47*BK53</f>
        <v>4280316.0566485906</v>
      </c>
      <c r="BL64" s="4">
        <f>Assumptions!$I$50*Assumptions!$I$47*BL53</f>
        <v>4280316.0566485906</v>
      </c>
      <c r="BM64" s="4">
        <f>Assumptions!$I$50*Assumptions!$I$47*BM53</f>
        <v>4280316.0566485906</v>
      </c>
    </row>
    <row r="65" spans="1:65" x14ac:dyDescent="0.2">
      <c r="A65" s="4"/>
      <c r="B65" s="4"/>
      <c r="C65" s="31"/>
      <c r="D65" s="4" t="s">
        <v>86</v>
      </c>
      <c r="E65" s="4"/>
      <c r="F65" s="4"/>
      <c r="G65" s="4"/>
      <c r="H65" s="5" t="s">
        <v>5</v>
      </c>
      <c r="I65" s="4"/>
      <c r="J65" s="4"/>
      <c r="K65" s="4"/>
      <c r="L65" s="4"/>
      <c r="M65" s="4"/>
      <c r="N65" s="4">
        <f>M47*Assumptions!$I$53</f>
        <v>0</v>
      </c>
      <c r="O65" s="4">
        <f>N47*Assumptions!$I$53</f>
        <v>0</v>
      </c>
      <c r="P65" s="4">
        <f>O47*Assumptions!$I$53</f>
        <v>173250</v>
      </c>
      <c r="Q65" s="4">
        <f>P47*Assumptions!$I$53</f>
        <v>257995.49999999959</v>
      </c>
      <c r="R65" s="4">
        <f>Q47*Assumptions!$I$53</f>
        <v>238710.49999999959</v>
      </c>
      <c r="S65" s="4">
        <f>R47*Assumptions!$I$53</f>
        <v>112293.9999999998</v>
      </c>
      <c r="T65" s="4">
        <f>S47*Assumptions!$I$53</f>
        <v>85827.000000000407</v>
      </c>
      <c r="U65" s="4">
        <f>T47*Assumptions!$I$53</f>
        <v>97996.499999999796</v>
      </c>
      <c r="V65" s="4">
        <f>U47*Assumptions!$I$53</f>
        <v>0</v>
      </c>
      <c r="W65" s="4">
        <f>V47*Assumptions!$I$53</f>
        <v>59202.5</v>
      </c>
      <c r="X65" s="4">
        <f>W47*Assumptions!$I$53</f>
        <v>259126.0000000002</v>
      </c>
      <c r="Y65" s="4">
        <f>X47*Assumptions!$I$53</f>
        <v>227272.5</v>
      </c>
      <c r="Z65" s="4">
        <f>Y47*Assumptions!$I$53</f>
        <v>262384.50000000041</v>
      </c>
      <c r="AA65" s="4">
        <f>Z47*Assumptions!$I$53</f>
        <v>43001.000000000204</v>
      </c>
      <c r="AB65" s="4">
        <f>AA47*Assumptions!$I$53</f>
        <v>175136.4999999998</v>
      </c>
      <c r="AC65" s="4">
        <f>AB47*Assumptions!$I$53</f>
        <v>186707.5</v>
      </c>
      <c r="AD65" s="4">
        <f>AC47*Assumptions!$I$53</f>
        <v>22053.500000000204</v>
      </c>
      <c r="AE65" s="4">
        <f>AD47*Assumptions!$I$53</f>
        <v>205460.49999999959</v>
      </c>
      <c r="AF65" s="4">
        <f>AE47*Assumptions!$I$53</f>
        <v>93607.5</v>
      </c>
      <c r="AG65" s="4">
        <f>AF47*Assumptions!$I$53</f>
        <v>116550</v>
      </c>
      <c r="AH65" s="4">
        <f>AG47*Assumptions!$I$53</f>
        <v>0</v>
      </c>
      <c r="AI65" s="4">
        <f>AH47*Assumptions!$I$53</f>
        <v>61729.500000000407</v>
      </c>
      <c r="AJ65" s="4">
        <f>AI47*Assumptions!$I$53</f>
        <v>0</v>
      </c>
      <c r="AK65" s="4">
        <f>AJ47*Assumptions!$I$53</f>
        <v>0</v>
      </c>
      <c r="AL65" s="4">
        <f>AK47*Assumptions!$I$53</f>
        <v>40824.000000000815</v>
      </c>
      <c r="AM65" s="4">
        <f>AL47*Assumptions!$I$53</f>
        <v>0</v>
      </c>
      <c r="AN65" s="4">
        <f>AM47*Assumptions!$I$53</f>
        <v>247996.0000000002</v>
      </c>
      <c r="AO65" s="4">
        <f>AN47*Assumptions!$I$53</f>
        <v>131379.50000000041</v>
      </c>
      <c r="AP65" s="4">
        <f>AO47*Assumptions!$I$53</f>
        <v>164097.5</v>
      </c>
      <c r="AQ65" s="4">
        <f>AP47*Assumptions!$I$53</f>
        <v>27706.000000000204</v>
      </c>
      <c r="AR65" s="4">
        <f>AQ47*Assumptions!$I$53</f>
        <v>51512.999999999593</v>
      </c>
      <c r="AS65" s="4">
        <f>AR47*Assumptions!$I$53</f>
        <v>235452.00000000041</v>
      </c>
      <c r="AT65" s="4">
        <f>AS47*Assumptions!$I$53</f>
        <v>125926.4999999998</v>
      </c>
      <c r="AU65" s="4">
        <f>AT47*Assumptions!$I$53</f>
        <v>145012.00000000041</v>
      </c>
      <c r="AV65" s="4">
        <f>AU47*Assumptions!$I$53</f>
        <v>0</v>
      </c>
      <c r="AW65" s="4">
        <f>AV47*Assumptions!$I$53</f>
        <v>87265.499999999593</v>
      </c>
      <c r="AX65" s="4">
        <f>AW47*Assumptions!$I$53</f>
        <v>0</v>
      </c>
      <c r="AY65" s="4">
        <f>AX47*Assumptions!$I$53</f>
        <v>0</v>
      </c>
      <c r="AZ65" s="4">
        <f>AY47*Assumptions!$I$53</f>
        <v>84381.499999999796</v>
      </c>
      <c r="BA65" s="4">
        <f>AZ47*Assumptions!$I$53</f>
        <v>74122.999999999593</v>
      </c>
      <c r="BB65" s="4">
        <f>BA47*Assumptions!$I$53</f>
        <v>253141.0000000002</v>
      </c>
      <c r="BC65" s="4">
        <f>BB47*Assumptions!$I$53</f>
        <v>169683.5000000002</v>
      </c>
      <c r="BD65" s="4">
        <f>BC47*Assumptions!$I$53</f>
        <v>0</v>
      </c>
      <c r="BE65" s="4">
        <f>BD47*Assumptions!$I$53</f>
        <v>170723.00000000061</v>
      </c>
      <c r="BF65" s="4">
        <f>BE47*Assumptions!$I$53</f>
        <v>71795.499999999593</v>
      </c>
      <c r="BG65" s="4">
        <f>BF47*Assumptions!$I$53</f>
        <v>79442.999999999593</v>
      </c>
      <c r="BH65" s="4">
        <f>BG47*Assumptions!$I$53</f>
        <v>108037.99999999959</v>
      </c>
      <c r="BI65" s="4">
        <f>BH47*Assumptions!$I$53</f>
        <v>106641.4999999998</v>
      </c>
      <c r="BJ65" s="4">
        <f>BI47*Assumptions!$I$53</f>
        <v>0</v>
      </c>
      <c r="BK65" s="4">
        <f>BJ47*Assumptions!$I$53</f>
        <v>152568.5000000002</v>
      </c>
      <c r="BL65" s="4">
        <f>BK47*Assumptions!$I$53</f>
        <v>88353.999999999796</v>
      </c>
      <c r="BM65" s="4">
        <f>BL47*Assumptions!$I$53</f>
        <v>62884.500000000407</v>
      </c>
    </row>
    <row r="66" spans="1:65" x14ac:dyDescent="0.2">
      <c r="A66" s="4"/>
      <c r="B66" s="4"/>
      <c r="C66" s="31"/>
      <c r="D66" s="4" t="s">
        <v>87</v>
      </c>
      <c r="E66" s="4"/>
      <c r="F66" s="4"/>
      <c r="G66" s="4"/>
      <c r="H66" s="5" t="s">
        <v>5</v>
      </c>
      <c r="I66" s="4"/>
      <c r="J66" s="4"/>
      <c r="K66" s="4"/>
      <c r="L66" s="4"/>
      <c r="M66" s="4"/>
      <c r="N66" s="4">
        <f>N39*Assumptions!$I$61*Assumptions!$I$57*N54</f>
        <v>249956.85510000002</v>
      </c>
      <c r="O66" s="4">
        <f>O39*Assumptions!$I$61*Assumptions!$I$57*O54</f>
        <v>261183.43389602256</v>
      </c>
      <c r="P66" s="4">
        <f>P39*Assumptions!$I$61*Assumptions!$I$57*P54</f>
        <v>266214.11843071884</v>
      </c>
      <c r="Q66" s="4">
        <f>Q39*Assumptions!$I$61*Assumptions!$I$57*Q54</f>
        <v>266924.72160392674</v>
      </c>
      <c r="R66" s="4">
        <f>R39*Assumptions!$I$61*Assumptions!$I$57*R54</f>
        <v>262391.68085400003</v>
      </c>
      <c r="S66" s="4">
        <f>S39*Assumptions!$I$61*Assumptions!$I$57*S54</f>
        <v>262713.35263465776</v>
      </c>
      <c r="T66" s="4">
        <f>T39*Assumptions!$I$61*Assumptions!$I$57*T54</f>
        <v>264943.02291251358</v>
      </c>
      <c r="U66" s="4">
        <f>U39*Assumptions!$I$61*Assumptions!$I$57*U54</f>
        <v>259042.32982567782</v>
      </c>
      <c r="V66" s="4">
        <f>V39*Assumptions!$I$61*Assumptions!$I$57*V54</f>
        <v>268961.47900683765</v>
      </c>
      <c r="W66" s="4">
        <f>W39*Assumptions!$I$61*Assumptions!$I$57*W54</f>
        <v>278027.00229700684</v>
      </c>
      <c r="X66" s="4">
        <f>X39*Assumptions!$I$61*Assumptions!$I$57*X54</f>
        <v>278131.12102863583</v>
      </c>
      <c r="Y66" s="4">
        <f>Y39*Assumptions!$I$61*Assumptions!$I$57*Y54</f>
        <v>281647.37468835164</v>
      </c>
      <c r="Z66" s="4">
        <f>Z39*Assumptions!$I$61*Assumptions!$I$57*Z54</f>
        <v>272112.91011882591</v>
      </c>
      <c r="AA66" s="4">
        <f>AA39*Assumptions!$I$61*Assumptions!$I$57*AA54</f>
        <v>280633.04398932849</v>
      </c>
      <c r="AB66" s="4">
        <f>AB39*Assumptions!$I$61*Assumptions!$I$57*AB54</f>
        <v>282973.04734642798</v>
      </c>
      <c r="AC66" s="4">
        <f>AC39*Assumptions!$I$61*Assumptions!$I$57*AC54</f>
        <v>276102.20734399505</v>
      </c>
      <c r="AD66" s="4">
        <f>AD39*Assumptions!$I$61*Assumptions!$I$57*AD54</f>
        <v>287476.56830418861</v>
      </c>
      <c r="AE66" s="4">
        <f>AE39*Assumptions!$I$61*Assumptions!$I$57*AE54</f>
        <v>283326.08028838277</v>
      </c>
      <c r="AF66" s="4">
        <f>AF39*Assumptions!$I$61*Assumptions!$I$57*AF54</f>
        <v>286304.48344294744</v>
      </c>
      <c r="AG66" s="4">
        <f>AG39*Assumptions!$I$61*Assumptions!$I$57*AG54</f>
        <v>280755.83153209335</v>
      </c>
      <c r="AH66" s="4">
        <f>AH39*Assumptions!$I$61*Assumptions!$I$57*AH54</f>
        <v>287971.89130393026</v>
      </c>
      <c r="AI66" s="4">
        <f>AI39*Assumptions!$I$61*Assumptions!$I$57*AI54</f>
        <v>283723.18811978708</v>
      </c>
      <c r="AJ66" s="4">
        <f>AJ39*Assumptions!$I$61*Assumptions!$I$57*AJ54</f>
        <v>287709.22024863819</v>
      </c>
      <c r="AK66" s="4">
        <f>AK39*Assumptions!$I$61*Assumptions!$I$57*AK54</f>
        <v>292106.95375871466</v>
      </c>
      <c r="AL66" s="4">
        <f>AL39*Assumptions!$I$61*Assumptions!$I$57*AL54</f>
        <v>289895.40949050622</v>
      </c>
      <c r="AM66" s="4">
        <f>AM39*Assumptions!$I$61*Assumptions!$I$57*AM54</f>
        <v>307034.26184262952</v>
      </c>
      <c r="AN66" s="4">
        <f>AN39*Assumptions!$I$61*Assumptions!$I$57*AN54</f>
        <v>301629.85112028959</v>
      </c>
      <c r="AO66" s="4">
        <f>AO39*Assumptions!$I$61*Assumptions!$I$57*AO54</f>
        <v>305342.83856641245</v>
      </c>
      <c r="AP66" s="4">
        <f>AP39*Assumptions!$I$61*Assumptions!$I$57*AP54</f>
        <v>299493.79307825217</v>
      </c>
      <c r="AQ66" s="4">
        <f>AQ39*Assumptions!$I$61*Assumptions!$I$57*AQ54</f>
        <v>302707.67296289431</v>
      </c>
      <c r="AR66" s="4">
        <f>AR39*Assumptions!$I$61*Assumptions!$I$57*AR54</f>
        <v>315149.76259148476</v>
      </c>
      <c r="AS66" s="4">
        <f>AS39*Assumptions!$I$61*Assumptions!$I$57*AS54</f>
        <v>310769.83262127422</v>
      </c>
      <c r="AT66" s="4">
        <f>AT39*Assumptions!$I$61*Assumptions!$I$57*AT54</f>
        <v>313804.31626397069</v>
      </c>
      <c r="AU66" s="4">
        <f>AU39*Assumptions!$I$61*Assumptions!$I$57*AU54</f>
        <v>306496.26517571585</v>
      </c>
      <c r="AV66" s="4">
        <f>AV39*Assumptions!$I$61*Assumptions!$I$57*AV54</f>
        <v>315071.05920299934</v>
      </c>
      <c r="AW66" s="4">
        <f>AW39*Assumptions!$I$61*Assumptions!$I$57*AW54</f>
        <v>309310.85857684654</v>
      </c>
      <c r="AX66" s="4">
        <f>AX39*Assumptions!$I$61*Assumptions!$I$57*AX54</f>
        <v>312994.45063536201</v>
      </c>
      <c r="AY66" s="4">
        <f>AY39*Assumptions!$I$61*Assumptions!$I$57*AY54</f>
        <v>321802.10509711265</v>
      </c>
      <c r="AZ66" s="4">
        <f>AZ39*Assumptions!$I$61*Assumptions!$I$57*AZ54</f>
        <v>321366.33216240315</v>
      </c>
      <c r="BA66" s="4">
        <f>BA39*Assumptions!$I$61*Assumptions!$I$57*BA54</f>
        <v>334228.82534089714</v>
      </c>
      <c r="BB66" s="4">
        <f>BB39*Assumptions!$I$61*Assumptions!$I$57*BB54</f>
        <v>331198.34189169249</v>
      </c>
      <c r="BC66" s="4">
        <f>BC39*Assumptions!$I$61*Assumptions!$I$57*BC54</f>
        <v>321084.4361778897</v>
      </c>
      <c r="BD66" s="4">
        <f>BD39*Assumptions!$I$61*Assumptions!$I$57*BD54</f>
        <v>337118.95016163826</v>
      </c>
      <c r="BE66" s="4">
        <f>BE39*Assumptions!$I$61*Assumptions!$I$57*BE54</f>
        <v>331295.32663913385</v>
      </c>
      <c r="BF66" s="4">
        <f>BF39*Assumptions!$I$61*Assumptions!$I$57*BF54</f>
        <v>333825.81324655679</v>
      </c>
      <c r="BG66" s="4">
        <f>BG39*Assumptions!$I$61*Assumptions!$I$57*BG54</f>
        <v>337695.17054044694</v>
      </c>
      <c r="BH66" s="4">
        <f>BH39*Assumptions!$I$61*Assumptions!$I$57*BH54</f>
        <v>339697.70153447578</v>
      </c>
      <c r="BI66" s="4">
        <f>BI39*Assumptions!$I$61*Assumptions!$I$57*BI54</f>
        <v>332253.79253814463</v>
      </c>
      <c r="BJ66" s="4">
        <f>BJ39*Assumptions!$I$61*Assumptions!$I$57*BJ54</f>
        <v>349626.11863956979</v>
      </c>
      <c r="BK66" s="4">
        <f>BK39*Assumptions!$I$61*Assumptions!$I$57*BK54</f>
        <v>344865.93293033005</v>
      </c>
      <c r="BL66" s="4">
        <f>BL39*Assumptions!$I$61*Assumptions!$I$57*BL54</f>
        <v>345345.87007499888</v>
      </c>
      <c r="BM66" s="4">
        <f>BM39*Assumptions!$I$61*Assumptions!$I$57*BM54</f>
        <v>356757.19679524971</v>
      </c>
    </row>
    <row r="67" spans="1:65" x14ac:dyDescent="0.2">
      <c r="A67" s="4"/>
      <c r="B67" s="4"/>
      <c r="C67" s="31"/>
      <c r="D67" s="4" t="s">
        <v>88</v>
      </c>
      <c r="E67" s="4"/>
      <c r="F67" s="4"/>
      <c r="G67" s="4"/>
      <c r="H67" s="5" t="s">
        <v>5</v>
      </c>
      <c r="I67" s="4"/>
      <c r="J67" s="4"/>
      <c r="K67" s="4"/>
      <c r="L67" s="4"/>
      <c r="M67" s="4"/>
      <c r="N67" s="4">
        <f>N40*Assumptions!$I$61*Assumptions!$I$64*N55</f>
        <v>374935.28265000001</v>
      </c>
      <c r="O67" s="4">
        <f>O40*Assumptions!$I$61*Assumptions!$I$64*O55</f>
        <v>391775.15084403381</v>
      </c>
      <c r="P67" s="4">
        <f>P40*Assumptions!$I$61*Assumptions!$I$64*P55</f>
        <v>399321.17764607817</v>
      </c>
      <c r="Q67" s="4">
        <f>Q40*Assumptions!$I$61*Assumptions!$I$64*Q55</f>
        <v>400387.08240589011</v>
      </c>
      <c r="R67" s="4">
        <f>R40*Assumptions!$I$61*Assumptions!$I$64*R55</f>
        <v>393587.52128100011</v>
      </c>
      <c r="S67" s="4">
        <f>S40*Assumptions!$I$61*Assumptions!$I$64*S55</f>
        <v>394070.02895198658</v>
      </c>
      <c r="T67" s="4">
        <f>T40*Assumptions!$I$61*Assumptions!$I$64*T55</f>
        <v>397414.53436877037</v>
      </c>
      <c r="U67" s="4">
        <f>U40*Assumptions!$I$61*Assumptions!$I$64*U55</f>
        <v>388563.49473851675</v>
      </c>
      <c r="V67" s="4">
        <f>V40*Assumptions!$I$61*Assumptions!$I$64*V55</f>
        <v>403442.21851025644</v>
      </c>
      <c r="W67" s="4">
        <f>W40*Assumptions!$I$61*Assumptions!$I$64*W55</f>
        <v>417040.50344551011</v>
      </c>
      <c r="X67" s="4">
        <f>X40*Assumptions!$I$61*Assumptions!$I$64*X55</f>
        <v>417196.68154295371</v>
      </c>
      <c r="Y67" s="4">
        <f>Y40*Assumptions!$I$61*Assumptions!$I$64*Y55</f>
        <v>422471.06203252741</v>
      </c>
      <c r="Z67" s="4">
        <f>Z40*Assumptions!$I$61*Assumptions!$I$64*Z55</f>
        <v>408169.36517823883</v>
      </c>
      <c r="AA67" s="4">
        <f>AA40*Assumptions!$I$61*Assumptions!$I$64*AA55</f>
        <v>420949.56598399271</v>
      </c>
      <c r="AB67" s="4">
        <f>AB40*Assumptions!$I$61*Assumptions!$I$64*AB55</f>
        <v>424459.57101964194</v>
      </c>
      <c r="AC67" s="4">
        <f>AC40*Assumptions!$I$61*Assumptions!$I$64*AC55</f>
        <v>414153.3110159926</v>
      </c>
      <c r="AD67" s="4">
        <f>AD40*Assumptions!$I$61*Assumptions!$I$64*AD55</f>
        <v>431214.85245628282</v>
      </c>
      <c r="AE67" s="4">
        <f>AE40*Assumptions!$I$61*Assumptions!$I$64*AE55</f>
        <v>424989.12043257419</v>
      </c>
      <c r="AF67" s="4">
        <f>AF40*Assumptions!$I$61*Assumptions!$I$64*AF55</f>
        <v>429456.72516442108</v>
      </c>
      <c r="AG67" s="4">
        <f>AG40*Assumptions!$I$61*Assumptions!$I$64*AG55</f>
        <v>421133.74729813985</v>
      </c>
      <c r="AH67" s="4">
        <f>AH40*Assumptions!$I$61*Assumptions!$I$64*AH55</f>
        <v>431957.83695589536</v>
      </c>
      <c r="AI67" s="4">
        <f>AI40*Assumptions!$I$61*Assumptions!$I$64*AI55</f>
        <v>425584.78217968059</v>
      </c>
      <c r="AJ67" s="4">
        <f>AJ40*Assumptions!$I$61*Assumptions!$I$64*AJ55</f>
        <v>431563.83037295728</v>
      </c>
      <c r="AK67" s="4">
        <f>AK40*Assumptions!$I$61*Assumptions!$I$64*AK55</f>
        <v>438160.43063807202</v>
      </c>
      <c r="AL67" s="4">
        <f>AL40*Assumptions!$I$61*Assumptions!$I$64*AL55</f>
        <v>434843.11423575931</v>
      </c>
      <c r="AM67" s="4">
        <f>AM40*Assumptions!$I$61*Assumptions!$I$64*AM55</f>
        <v>460551.39276394428</v>
      </c>
      <c r="AN67" s="4">
        <f>AN40*Assumptions!$I$61*Assumptions!$I$64*AN55</f>
        <v>452444.7766804343</v>
      </c>
      <c r="AO67" s="4">
        <f>AO40*Assumptions!$I$61*Assumptions!$I$64*AO55</f>
        <v>458014.25784961868</v>
      </c>
      <c r="AP67" s="4">
        <f>AP40*Assumptions!$I$61*Assumptions!$I$64*AP55</f>
        <v>449240.68961737823</v>
      </c>
      <c r="AQ67" s="4">
        <f>AQ40*Assumptions!$I$61*Assumptions!$I$64*AQ55</f>
        <v>454061.50944434135</v>
      </c>
      <c r="AR67" s="4">
        <f>AR40*Assumptions!$I$61*Assumptions!$I$64*AR55</f>
        <v>472724.64388722711</v>
      </c>
      <c r="AS67" s="4">
        <f>AS40*Assumptions!$I$61*Assumptions!$I$64*AS55</f>
        <v>466154.74893191131</v>
      </c>
      <c r="AT67" s="4">
        <f>AT40*Assumptions!$I$61*Assumptions!$I$64*AT55</f>
        <v>470706.47439595603</v>
      </c>
      <c r="AU67" s="4">
        <f>AU40*Assumptions!$I$61*Assumptions!$I$64*AU55</f>
        <v>459744.39776357386</v>
      </c>
      <c r="AV67" s="4">
        <f>AV40*Assumptions!$I$61*Assumptions!$I$64*AV55</f>
        <v>472606.58880449896</v>
      </c>
      <c r="AW67" s="4">
        <f>AW40*Assumptions!$I$61*Assumptions!$I$64*AW55</f>
        <v>463966.28786526981</v>
      </c>
      <c r="AX67" s="4">
        <f>AX40*Assumptions!$I$61*Assumptions!$I$64*AX55</f>
        <v>469491.67595304298</v>
      </c>
      <c r="AY67" s="4">
        <f>AY40*Assumptions!$I$61*Assumptions!$I$64*AY55</f>
        <v>482703.15764566895</v>
      </c>
      <c r="AZ67" s="4">
        <f>AZ40*Assumptions!$I$61*Assumptions!$I$64*AZ55</f>
        <v>482049.49824360467</v>
      </c>
      <c r="BA67" s="4">
        <f>BA40*Assumptions!$I$61*Assumptions!$I$64*BA55</f>
        <v>501343.23801134567</v>
      </c>
      <c r="BB67" s="4">
        <f>BB40*Assumptions!$I$61*Assumptions!$I$64*BB55</f>
        <v>496797.51283753873</v>
      </c>
      <c r="BC67" s="4">
        <f>BC40*Assumptions!$I$61*Assumptions!$I$64*BC55</f>
        <v>481626.65426683449</v>
      </c>
      <c r="BD67" s="4">
        <f>BD40*Assumptions!$I$61*Assumptions!$I$64*BD55</f>
        <v>505678.42524245731</v>
      </c>
      <c r="BE67" s="4">
        <f>BE40*Assumptions!$I$61*Assumptions!$I$64*BE55</f>
        <v>496942.98995870072</v>
      </c>
      <c r="BF67" s="4">
        <f>BF40*Assumptions!$I$61*Assumptions!$I$64*BF55</f>
        <v>500738.71986983513</v>
      </c>
      <c r="BG67" s="4">
        <f>BG40*Assumptions!$I$61*Assumptions!$I$64*BG55</f>
        <v>506542.75581067038</v>
      </c>
      <c r="BH67" s="4">
        <f>BH40*Assumptions!$I$61*Assumptions!$I$64*BH55</f>
        <v>509546.55230171373</v>
      </c>
      <c r="BI67" s="4">
        <f>BI40*Assumptions!$I$61*Assumptions!$I$64*BI55</f>
        <v>498380.68880721682</v>
      </c>
      <c r="BJ67" s="4">
        <f>BJ40*Assumptions!$I$61*Assumptions!$I$64*BJ55</f>
        <v>524439.17795935471</v>
      </c>
      <c r="BK67" s="4">
        <f>BK40*Assumptions!$I$61*Assumptions!$I$64*BK55</f>
        <v>517298.89939549501</v>
      </c>
      <c r="BL67" s="4">
        <f>BL40*Assumptions!$I$61*Assumptions!$I$64*BL55</f>
        <v>518018.80511249823</v>
      </c>
      <c r="BM67" s="4">
        <f>BM40*Assumptions!$I$61*Assumptions!$I$64*BM55</f>
        <v>535135.7951928745</v>
      </c>
    </row>
    <row r="68" spans="1:65" x14ac:dyDescent="0.2">
      <c r="A68" s="4"/>
      <c r="B68" s="4"/>
      <c r="C68" s="31"/>
      <c r="D68" s="4" t="s">
        <v>89</v>
      </c>
      <c r="E68" s="4"/>
      <c r="F68" s="4"/>
      <c r="G68" s="4"/>
      <c r="H68" s="5" t="s">
        <v>5</v>
      </c>
      <c r="I68" s="4"/>
      <c r="J68" s="4"/>
      <c r="K68" s="4"/>
      <c r="L68" s="4"/>
      <c r="M68" s="4"/>
      <c r="N68" s="4">
        <f>N41*N56*Assumptions!$I$69</f>
        <v>589921.98750000005</v>
      </c>
      <c r="O68" s="4">
        <f>O41*O56*Assumptions!$I$69</f>
        <v>614908.79286049621</v>
      </c>
      <c r="P68" s="4">
        <f>P41*P56*Assumptions!$I$69</f>
        <v>625218.33307164407</v>
      </c>
      <c r="Q68" s="4">
        <f>Q41*Q56*Assumptions!$I$69</f>
        <v>625352.60410910915</v>
      </c>
      <c r="R68" s="4">
        <f>R41*R56*Assumptions!$I$69</f>
        <v>613227.70844999992</v>
      </c>
      <c r="S68" s="4">
        <f>S41*S56*Assumptions!$I$69</f>
        <v>612476.45688697603</v>
      </c>
      <c r="T68" s="4">
        <f>T41*T56*Assumptions!$I$69</f>
        <v>616162.52933722094</v>
      </c>
      <c r="U68" s="4">
        <f>U41*U56*Assumptions!$I$69</f>
        <v>600964.86024111707</v>
      </c>
      <c r="V68" s="4">
        <f>V41*V56*Assumptions!$I$69</f>
        <v>622449.28095918731</v>
      </c>
      <c r="W68" s="4">
        <f>W41*W56*Assumptions!$I$69</f>
        <v>641854.22852339048</v>
      </c>
      <c r="X68" s="4">
        <f>X41*X56*Assumptions!$I$69</f>
        <v>640522.7506471331</v>
      </c>
      <c r="Y68" s="4">
        <f>Y41*Y56*Assumptions!$I$69</f>
        <v>647032.69345029071</v>
      </c>
      <c r="Z68" s="4">
        <f>Z41*Z56*Assumptions!$I$69</f>
        <v>623598.71141377662</v>
      </c>
      <c r="AA68" s="4">
        <f>AA41*AA56*Assumptions!$I$69</f>
        <v>641549.85834127048</v>
      </c>
      <c r="AB68" s="4">
        <f>AB41*AB56*Assumptions!$I$69</f>
        <v>645315.68677646713</v>
      </c>
      <c r="AC68" s="4">
        <f>AC41*AC56*Assumptions!$I$69</f>
        <v>628105.4670190037</v>
      </c>
      <c r="AD68" s="4">
        <f>AD41*AD56*Assumptions!$I$69</f>
        <v>652380.07890765346</v>
      </c>
      <c r="AE68" s="4">
        <f>AE41*AE56*Assumptions!$I$69</f>
        <v>641387.27093340317</v>
      </c>
      <c r="AF68" s="4">
        <f>AF41*AF56*Assumptions!$I$69</f>
        <v>646543.09292035701</v>
      </c>
      <c r="AG68" s="4">
        <f>AG41*AG56*Assumptions!$I$69</f>
        <v>632460.86452542641</v>
      </c>
      <c r="AH68" s="4">
        <f>AH41*AH56*Assumptions!$I$69</f>
        <v>647128.48169773805</v>
      </c>
      <c r="AI68" s="4">
        <f>AI41*AI56*Assumptions!$I$69</f>
        <v>636020.02762984531</v>
      </c>
      <c r="AJ68" s="4">
        <f>AJ41*AJ56*Assumptions!$I$69</f>
        <v>643376.63410232856</v>
      </c>
      <c r="AK68" s="4">
        <f>AK41*AK56*Assumptions!$I$69</f>
        <v>651611.80587958195</v>
      </c>
      <c r="AL68" s="4">
        <f>AL41*AL56*Assumptions!$I$69</f>
        <v>645095.37922545976</v>
      </c>
      <c r="AM68" s="4">
        <f>AM41*AM56*Assumptions!$I$69</f>
        <v>681561.38678167167</v>
      </c>
      <c r="AN68" s="4">
        <f>AN41*AN56*Assumptions!$I$69</f>
        <v>667925.46414070972</v>
      </c>
      <c r="AO68" s="4">
        <f>AO41*AO56*Assumptions!$I$69</f>
        <v>674492.25011363043</v>
      </c>
      <c r="AP68" s="4">
        <f>AP41*AP56*Assumptions!$I$69</f>
        <v>659952.3745190195</v>
      </c>
      <c r="AQ68" s="4">
        <f>AQ41*AQ56*Assumptions!$I$69</f>
        <v>665401.45060101035</v>
      </c>
      <c r="AR68" s="4">
        <f>AR41*AR56*Assumptions!$I$69</f>
        <v>691055.36400441709</v>
      </c>
      <c r="AS68" s="4">
        <f>AS41*AS56*Assumptions!$I$69</f>
        <v>679782.93203104497</v>
      </c>
      <c r="AT68" s="4">
        <f>AT41*AT56*Assumptions!$I$69</f>
        <v>684740.25356054015</v>
      </c>
      <c r="AU68" s="4">
        <f>AU41*AU56*Assumptions!$I$69</f>
        <v>667156.43211189343</v>
      </c>
      <c r="AV68" s="4">
        <f>AV41*AV56*Assumptions!$I$69</f>
        <v>684142.46462315065</v>
      </c>
      <c r="AW68" s="4">
        <f>AW41*AW56*Assumptions!$I$69</f>
        <v>669990.65557362686</v>
      </c>
      <c r="AX68" s="4">
        <f>AX41*AX56*Assumptions!$I$69</f>
        <v>676309.92514417821</v>
      </c>
      <c r="AY68" s="4">
        <f>AY41*AY56*Assumptions!$I$69</f>
        <v>693639.07160299737</v>
      </c>
      <c r="AZ68" s="4">
        <f>AZ41*AZ56*Assumptions!$I$69</f>
        <v>691004.04211865575</v>
      </c>
      <c r="BA68" s="4">
        <f>BA41*BA56*Assumptions!$I$69</f>
        <v>716901.77979350078</v>
      </c>
      <c r="BB68" s="4">
        <f>BB41*BB56*Assumptions!$I$69</f>
        <v>708662.50336519419</v>
      </c>
      <c r="BC68" s="4">
        <f>BC41*BC56*Assumptions!$I$69</f>
        <v>685340.02969531633</v>
      </c>
      <c r="BD68" s="4">
        <f>BD41*BD56*Assumptions!$I$69</f>
        <v>717803.47157409519</v>
      </c>
      <c r="BE68" s="4">
        <f>BE41*BE56*Assumptions!$I$69</f>
        <v>703676.81577334634</v>
      </c>
      <c r="BF68" s="4">
        <f>BF41*BF56*Assumptions!$I$69</f>
        <v>707315.85418058862</v>
      </c>
      <c r="BG68" s="4">
        <f>BG41*BG56*Assumptions!$I$69</f>
        <v>713762.73656079895</v>
      </c>
      <c r="BH68" s="4">
        <f>BH41*BH56*Assumptions!$I$69</f>
        <v>716237.69496871275</v>
      </c>
      <c r="BI68" s="4">
        <f>BI41*BI56*Assumptions!$I$69</f>
        <v>698827.61227019387</v>
      </c>
      <c r="BJ68" s="4">
        <f>BJ41*BJ56*Assumptions!$I$69</f>
        <v>733566.55532863096</v>
      </c>
      <c r="BK68" s="4">
        <f>BK41*BK56*Assumptions!$I$69</f>
        <v>721807.67142130039</v>
      </c>
      <c r="BL68" s="4">
        <f>BL41*BL56*Assumptions!$I$69</f>
        <v>721042.74107829086</v>
      </c>
      <c r="BM68" s="4">
        <f>BM41*BM56*Assumptions!$I$69</f>
        <v>743044.85153330851</v>
      </c>
    </row>
    <row r="69" spans="1:65" x14ac:dyDescent="0.2">
      <c r="A69" s="4"/>
      <c r="B69" s="4"/>
      <c r="C69" s="31"/>
      <c r="D69" s="4"/>
      <c r="E69" s="4"/>
      <c r="F69" s="4"/>
      <c r="G69" s="4"/>
      <c r="H69" s="5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</row>
    <row r="70" spans="1:65" x14ac:dyDescent="0.2">
      <c r="A70" s="4"/>
      <c r="B70" s="4"/>
      <c r="C70" s="31" t="s">
        <v>32</v>
      </c>
      <c r="D70" s="4"/>
      <c r="E70" s="4"/>
      <c r="F70" s="4"/>
      <c r="G70" s="4"/>
      <c r="H70" s="5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</row>
    <row r="71" spans="1:65" x14ac:dyDescent="0.2">
      <c r="A71" s="4"/>
      <c r="B71" s="4"/>
      <c r="C71" s="31"/>
      <c r="D71" s="4" t="s">
        <v>99</v>
      </c>
      <c r="E71" s="4"/>
      <c r="F71" s="4"/>
      <c r="G71" s="4"/>
      <c r="H71" s="5" t="s">
        <v>5</v>
      </c>
      <c r="I71" s="4"/>
      <c r="J71" s="4"/>
      <c r="K71" s="4"/>
      <c r="L71" s="4"/>
      <c r="M71" s="39"/>
      <c r="N71" s="4">
        <f>-(MONTH(N$7)&gt;=Assumptions!$I$79)*(MONTH(N$6)&lt;=Assumptions!$I$79)*N57*Assumptions!$I$76</f>
        <v>0</v>
      </c>
      <c r="O71" s="4">
        <f>-(MONTH(O$7)&gt;=Assumptions!$I$79)*(MONTH(O$6)&lt;=Assumptions!$I$79)*O57*Assumptions!$I$76</f>
        <v>-70000</v>
      </c>
      <c r="P71" s="4">
        <f>-(MONTH(P$7)&gt;=Assumptions!$I$79)*(MONTH(P$6)&lt;=Assumptions!$I$79)*P57*Assumptions!$I$76</f>
        <v>0</v>
      </c>
      <c r="Q71" s="4">
        <f>-(MONTH(Q$7)&gt;=Assumptions!$I$79)*(MONTH(Q$6)&lt;=Assumptions!$I$79)*Q57*Assumptions!$I$76</f>
        <v>0</v>
      </c>
      <c r="R71" s="4">
        <f>-(MONTH(R$7)&gt;=Assumptions!$I$79)*(MONTH(R$6)&lt;=Assumptions!$I$79)*R57*Assumptions!$I$76</f>
        <v>0</v>
      </c>
      <c r="S71" s="4">
        <f>-(MONTH(S$7)&gt;=Assumptions!$I$79)*(MONTH(S$6)&lt;=Assumptions!$I$79)*S57*Assumptions!$I$76</f>
        <v>-71400</v>
      </c>
      <c r="T71" s="4">
        <f>-(MONTH(T$7)&gt;=Assumptions!$I$79)*(MONTH(T$6)&lt;=Assumptions!$I$79)*T57*Assumptions!$I$76</f>
        <v>0</v>
      </c>
      <c r="U71" s="4">
        <f>-(MONTH(U$7)&gt;=Assumptions!$I$79)*(MONTH(U$6)&lt;=Assumptions!$I$79)*U57*Assumptions!$I$76</f>
        <v>0</v>
      </c>
      <c r="V71" s="4">
        <f>-(MONTH(V$7)&gt;=Assumptions!$I$79)*(MONTH(V$6)&lt;=Assumptions!$I$79)*V57*Assumptions!$I$76</f>
        <v>0</v>
      </c>
      <c r="W71" s="4">
        <f>-(MONTH(W$7)&gt;=Assumptions!$I$79)*(MONTH(W$6)&lt;=Assumptions!$I$79)*W57*Assumptions!$I$76</f>
        <v>-72828</v>
      </c>
      <c r="X71" s="4">
        <f>-(MONTH(X$7)&gt;=Assumptions!$I$79)*(MONTH(X$6)&lt;=Assumptions!$I$79)*X57*Assumptions!$I$76</f>
        <v>0</v>
      </c>
      <c r="Y71" s="4">
        <f>-(MONTH(Y$7)&gt;=Assumptions!$I$79)*(MONTH(Y$6)&lt;=Assumptions!$I$79)*Y57*Assumptions!$I$76</f>
        <v>0</v>
      </c>
      <c r="Z71" s="4">
        <f>-(MONTH(Z$7)&gt;=Assumptions!$I$79)*(MONTH(Z$6)&lt;=Assumptions!$I$79)*Z57*Assumptions!$I$76</f>
        <v>0</v>
      </c>
      <c r="AA71" s="4">
        <f>-(MONTH(AA$7)&gt;=Assumptions!$I$79)*(MONTH(AA$6)&lt;=Assumptions!$I$79)*AA57*Assumptions!$I$76</f>
        <v>-74284.56</v>
      </c>
      <c r="AB71" s="4">
        <f>-(MONTH(AB$7)&gt;=Assumptions!$I$79)*(MONTH(AB$6)&lt;=Assumptions!$I$79)*AB57*Assumptions!$I$76</f>
        <v>0</v>
      </c>
      <c r="AC71" s="4">
        <f>-(MONTH(AC$7)&gt;=Assumptions!$I$79)*(MONTH(AC$6)&lt;=Assumptions!$I$79)*AC57*Assumptions!$I$76</f>
        <v>0</v>
      </c>
      <c r="AD71" s="4">
        <f>-(MONTH(AD$7)&gt;=Assumptions!$I$79)*(MONTH(AD$6)&lt;=Assumptions!$I$79)*AD57*Assumptions!$I$76</f>
        <v>0</v>
      </c>
      <c r="AE71" s="4">
        <f>-(MONTH(AE$7)&gt;=Assumptions!$I$79)*(MONTH(AE$6)&lt;=Assumptions!$I$79)*AE57*Assumptions!$I$76</f>
        <v>-75770.251199999999</v>
      </c>
      <c r="AF71" s="4">
        <f>-(MONTH(AF$7)&gt;=Assumptions!$I$79)*(MONTH(AF$6)&lt;=Assumptions!$I$79)*AF57*Assumptions!$I$76</f>
        <v>0</v>
      </c>
      <c r="AG71" s="4">
        <f>-(MONTH(AG$7)&gt;=Assumptions!$I$79)*(MONTH(AG$6)&lt;=Assumptions!$I$79)*AG57*Assumptions!$I$76</f>
        <v>0</v>
      </c>
      <c r="AH71" s="4">
        <f>-(MONTH(AH$7)&gt;=Assumptions!$I$79)*(MONTH(AH$6)&lt;=Assumptions!$I$79)*AH57*Assumptions!$I$76</f>
        <v>0</v>
      </c>
      <c r="AI71" s="4">
        <f>-(MONTH(AI$7)&gt;=Assumptions!$I$79)*(MONTH(AI$6)&lt;=Assumptions!$I$79)*AI57*Assumptions!$I$76</f>
        <v>-77285.656224000006</v>
      </c>
      <c r="AJ71" s="4">
        <f>-(MONTH(AJ$7)&gt;=Assumptions!$I$79)*(MONTH(AJ$6)&lt;=Assumptions!$I$79)*AJ57*Assumptions!$I$76</f>
        <v>0</v>
      </c>
      <c r="AK71" s="4">
        <f>-(MONTH(AK$7)&gt;=Assumptions!$I$79)*(MONTH(AK$6)&lt;=Assumptions!$I$79)*AK57*Assumptions!$I$76</f>
        <v>0</v>
      </c>
      <c r="AL71" s="4">
        <f>-(MONTH(AL$7)&gt;=Assumptions!$I$79)*(MONTH(AL$6)&lt;=Assumptions!$I$79)*AL57*Assumptions!$I$76</f>
        <v>0</v>
      </c>
      <c r="AM71" s="4">
        <f>-(MONTH(AM$7)&gt;=Assumptions!$I$79)*(MONTH(AM$6)&lt;=Assumptions!$I$79)*AM57*Assumptions!$I$76</f>
        <v>-78831.369348480002</v>
      </c>
      <c r="AN71" s="4">
        <f>-(MONTH(AN$7)&gt;=Assumptions!$I$79)*(MONTH(AN$6)&lt;=Assumptions!$I$79)*AN57*Assumptions!$I$76</f>
        <v>0</v>
      </c>
      <c r="AO71" s="4">
        <f>-(MONTH(AO$7)&gt;=Assumptions!$I$79)*(MONTH(AO$6)&lt;=Assumptions!$I$79)*AO57*Assumptions!$I$76</f>
        <v>0</v>
      </c>
      <c r="AP71" s="4">
        <f>-(MONTH(AP$7)&gt;=Assumptions!$I$79)*(MONTH(AP$6)&lt;=Assumptions!$I$79)*AP57*Assumptions!$I$76</f>
        <v>0</v>
      </c>
      <c r="AQ71" s="4">
        <f>-(MONTH(AQ$7)&gt;=Assumptions!$I$79)*(MONTH(AQ$6)&lt;=Assumptions!$I$79)*AQ57*Assumptions!$I$76</f>
        <v>-80407.996735449604</v>
      </c>
      <c r="AR71" s="4">
        <f>-(MONTH(AR$7)&gt;=Assumptions!$I$79)*(MONTH(AR$6)&lt;=Assumptions!$I$79)*AR57*Assumptions!$I$76</f>
        <v>0</v>
      </c>
      <c r="AS71" s="4">
        <f>-(MONTH(AS$7)&gt;=Assumptions!$I$79)*(MONTH(AS$6)&lt;=Assumptions!$I$79)*AS57*Assumptions!$I$76</f>
        <v>0</v>
      </c>
      <c r="AT71" s="4">
        <f>-(MONTH(AT$7)&gt;=Assumptions!$I$79)*(MONTH(AT$6)&lt;=Assumptions!$I$79)*AT57*Assumptions!$I$76</f>
        <v>0</v>
      </c>
      <c r="AU71" s="4">
        <f>-(MONTH(AU$7)&gt;=Assumptions!$I$79)*(MONTH(AU$6)&lt;=Assumptions!$I$79)*AU57*Assumptions!$I$76</f>
        <v>-82016.156670158598</v>
      </c>
      <c r="AV71" s="4">
        <f>-(MONTH(AV$7)&gt;=Assumptions!$I$79)*(MONTH(AV$6)&lt;=Assumptions!$I$79)*AV57*Assumptions!$I$76</f>
        <v>0</v>
      </c>
      <c r="AW71" s="4">
        <f>-(MONTH(AW$7)&gt;=Assumptions!$I$79)*(MONTH(AW$6)&lt;=Assumptions!$I$79)*AW57*Assumptions!$I$76</f>
        <v>0</v>
      </c>
      <c r="AX71" s="4">
        <f>-(MONTH(AX$7)&gt;=Assumptions!$I$79)*(MONTH(AX$6)&lt;=Assumptions!$I$79)*AX57*Assumptions!$I$76</f>
        <v>0</v>
      </c>
      <c r="AY71" s="4">
        <f>-(MONTH(AY$7)&gt;=Assumptions!$I$79)*(MONTH(AY$6)&lt;=Assumptions!$I$79)*AY57*Assumptions!$I$76</f>
        <v>-83656.479803561771</v>
      </c>
      <c r="AZ71" s="4">
        <f>-(MONTH(AZ$7)&gt;=Assumptions!$I$79)*(MONTH(AZ$6)&lt;=Assumptions!$I$79)*AZ57*Assumptions!$I$76</f>
        <v>0</v>
      </c>
      <c r="BA71" s="4">
        <f>-(MONTH(BA$7)&gt;=Assumptions!$I$79)*(MONTH(BA$6)&lt;=Assumptions!$I$79)*BA57*Assumptions!$I$76</f>
        <v>0</v>
      </c>
      <c r="BB71" s="4">
        <f>-(MONTH(BB$7)&gt;=Assumptions!$I$79)*(MONTH(BB$6)&lt;=Assumptions!$I$79)*BB57*Assumptions!$I$76</f>
        <v>0</v>
      </c>
      <c r="BC71" s="4">
        <f>-(MONTH(BC$7)&gt;=Assumptions!$I$79)*(MONTH(BC$6)&lt;=Assumptions!$I$79)*BC57*Assumptions!$I$76</f>
        <v>-85329.609399633016</v>
      </c>
      <c r="BD71" s="4">
        <f>-(MONTH(BD$7)&gt;=Assumptions!$I$79)*(MONTH(BD$6)&lt;=Assumptions!$I$79)*BD57*Assumptions!$I$76</f>
        <v>0</v>
      </c>
      <c r="BE71" s="4">
        <f>-(MONTH(BE$7)&gt;=Assumptions!$I$79)*(MONTH(BE$6)&lt;=Assumptions!$I$79)*BE57*Assumptions!$I$76</f>
        <v>0</v>
      </c>
      <c r="BF71" s="4">
        <f>-(MONTH(BF$7)&gt;=Assumptions!$I$79)*(MONTH(BF$6)&lt;=Assumptions!$I$79)*BF57*Assumptions!$I$76</f>
        <v>0</v>
      </c>
      <c r="BG71" s="4">
        <f>-(MONTH(BG$7)&gt;=Assumptions!$I$79)*(MONTH(BG$6)&lt;=Assumptions!$I$79)*BG57*Assumptions!$I$76</f>
        <v>-87036.201587625677</v>
      </c>
      <c r="BH71" s="4">
        <f>-(MONTH(BH$7)&gt;=Assumptions!$I$79)*(MONTH(BH$6)&lt;=Assumptions!$I$79)*BH57*Assumptions!$I$76</f>
        <v>0</v>
      </c>
      <c r="BI71" s="4">
        <f>-(MONTH(BI$7)&gt;=Assumptions!$I$79)*(MONTH(BI$6)&lt;=Assumptions!$I$79)*BI57*Assumptions!$I$76</f>
        <v>0</v>
      </c>
      <c r="BJ71" s="4">
        <f>-(MONTH(BJ$7)&gt;=Assumptions!$I$79)*(MONTH(BJ$6)&lt;=Assumptions!$I$79)*BJ57*Assumptions!$I$76</f>
        <v>0</v>
      </c>
      <c r="BK71" s="4">
        <f>-(MONTH(BK$7)&gt;=Assumptions!$I$79)*(MONTH(BK$6)&lt;=Assumptions!$I$79)*BK57*Assumptions!$I$76</f>
        <v>-88776.925619378191</v>
      </c>
      <c r="BL71" s="4">
        <f>-(MONTH(BL$7)&gt;=Assumptions!$I$79)*(MONTH(BL$6)&lt;=Assumptions!$I$79)*BL57*Assumptions!$I$76</f>
        <v>0</v>
      </c>
      <c r="BM71" s="4">
        <f>-(MONTH(BM$7)&gt;=Assumptions!$I$79)*(MONTH(BM$6)&lt;=Assumptions!$I$79)*BM57*Assumptions!$I$76</f>
        <v>0</v>
      </c>
    </row>
    <row r="72" spans="1:65" x14ac:dyDescent="0.2">
      <c r="A72" s="4"/>
      <c r="B72" s="4"/>
      <c r="C72" s="31"/>
      <c r="D72" s="4" t="s">
        <v>100</v>
      </c>
      <c r="E72" s="4"/>
      <c r="F72" s="4"/>
      <c r="G72" s="4"/>
      <c r="H72" s="5" t="s">
        <v>5</v>
      </c>
      <c r="I72" s="4"/>
      <c r="J72" s="4"/>
      <c r="K72" s="4"/>
      <c r="L72" s="4"/>
      <c r="M72" s="39"/>
      <c r="N72" s="4">
        <f>-N35*N58*Assumptions!$I$82</f>
        <v>-1177088.25</v>
      </c>
      <c r="O72" s="4">
        <f>-O35*O58*Assumptions!$I$82</f>
        <v>-1222386.75</v>
      </c>
      <c r="P72" s="4">
        <f>-P35*P58*Assumptions!$I$82</f>
        <v>-1238263.6499999999</v>
      </c>
      <c r="Q72" s="4">
        <f>-Q35*Q58*Assumptions!$I$82</f>
        <v>-1233928.1499999999</v>
      </c>
      <c r="R72" s="4">
        <f>-R35*R58*Assumptions!$I$82</f>
        <v>-1229618.3640000001</v>
      </c>
      <c r="S72" s="4">
        <f>-S35*S58*Assumptions!$I$82</f>
        <v>-1223549.2620000001</v>
      </c>
      <c r="T72" s="4">
        <f>-T35*T58*Assumptions!$I$82</f>
        <v>-1226339.8289999999</v>
      </c>
      <c r="U72" s="4">
        <f>-U35*U58*Assumptions!$I$82</f>
        <v>-1191648.3540000001</v>
      </c>
      <c r="V72" s="4">
        <f>-V35*V58*Assumptions!$I$82</f>
        <v>-1254257.39322</v>
      </c>
      <c r="W72" s="4">
        <f>-W35*W58*Assumptions!$I$82</f>
        <v>-1288553.91912</v>
      </c>
      <c r="X72" s="4">
        <f>-X35*X58*Assumptions!$I$82</f>
        <v>-1281103.5627000001</v>
      </c>
      <c r="Y72" s="4">
        <f>-Y35*Y58*Assumptions!$I$82</f>
        <v>-1289316.0641400001</v>
      </c>
      <c r="Z72" s="4">
        <f>-Z35*Z58*Assumptions!$I$82</f>
        <v>-1262763.5538023999</v>
      </c>
      <c r="AA72" s="4">
        <f>-AA35*AA58*Assumptions!$I$82</f>
        <v>-1294287.4272276</v>
      </c>
      <c r="AB72" s="4">
        <f>-AB35*AB58*Assumptions!$I$82</f>
        <v>-1297047.9475980001</v>
      </c>
      <c r="AC72" s="4">
        <f>-AC35*AC58*Assumptions!$I$82</f>
        <v>-1257766.0600284</v>
      </c>
      <c r="AD72" s="4">
        <f>-AD35*AD58*Assumptions!$I$82</f>
        <v>-1327552.3322933039</v>
      </c>
      <c r="AE72" s="4">
        <f>-AE35*AE58*Assumptions!$I$82</f>
        <v>-1300333.6014411601</v>
      </c>
      <c r="AF72" s="4">
        <f>-AF35*AF58*Assumptions!$I$82</f>
        <v>-1305916.5159143999</v>
      </c>
      <c r="AG72" s="4">
        <f>-AG35*AG58*Assumptions!$I$82</f>
        <v>-1272726.493930008</v>
      </c>
      <c r="AH72" s="4">
        <f>-AH35*AH58*Assumptions!$I$82</f>
        <v>-1323352.6860205643</v>
      </c>
      <c r="AI72" s="4">
        <f>-AI35*AI58*Assumptions!$I$82</f>
        <v>-1295804.1586554793</v>
      </c>
      <c r="AJ72" s="4">
        <f>-AJ35*AJ58*Assumptions!$I$82</f>
        <v>-1305922.3415642851</v>
      </c>
      <c r="AK72" s="4">
        <f>-AK35*AK58*Assumptions!$I$82</f>
        <v>-1317724.1372898908</v>
      </c>
      <c r="AL72" s="4">
        <f>-AL35*AL58*Assumptions!$I$82</f>
        <v>-1325693.5680762357</v>
      </c>
      <c r="AM72" s="4">
        <f>-AM35*AM58*Assumptions!$I$82</f>
        <v>-1395428.810948079</v>
      </c>
      <c r="AN72" s="4">
        <f>-AN35*AN58*Assumptions!$I$82</f>
        <v>-1362429.9997388055</v>
      </c>
      <c r="AO72" s="4">
        <f>-AO35*AO58*Assumptions!$I$82</f>
        <v>-1370713.3747974597</v>
      </c>
      <c r="AP72" s="4">
        <f>-AP35*AP58*Assumptions!$I$82</f>
        <v>-1362906.1254433959</v>
      </c>
      <c r="AQ72" s="4">
        <f>-AQ35*AQ58*Assumptions!$I$82</f>
        <v>-1369054.0060052215</v>
      </c>
      <c r="AR72" s="4">
        <f>-AR35*AR58*Assumptions!$I$82</f>
        <v>-1416554.1111281547</v>
      </c>
      <c r="AS72" s="4">
        <f>-AS35*AS58*Assumptions!$I$82</f>
        <v>-1388270.4259736096</v>
      </c>
      <c r="AT72" s="4">
        <f>-AT35*AT58*Assumptions!$I$82</f>
        <v>-1421063.0148161799</v>
      </c>
      <c r="AU72" s="4">
        <f>-AU35*AU58*Assumptions!$I$82</f>
        <v>-1379426.7513039759</v>
      </c>
      <c r="AV72" s="4">
        <f>-AV35*AV58*Assumptions!$I$82</f>
        <v>-1409292.0560108786</v>
      </c>
      <c r="AW72" s="4">
        <f>-AW35*AW58*Assumptions!$I$82</f>
        <v>-1375012.6417519879</v>
      </c>
      <c r="AX72" s="4">
        <f>-AX35*AX58*Assumptions!$I$82</f>
        <v>-1410481.4133068309</v>
      </c>
      <c r="AY72" s="4">
        <f>-AY35*AY58*Assumptions!$I$82</f>
        <v>-1441247.7568841865</v>
      </c>
      <c r="AZ72" s="4">
        <f>-AZ35*AZ58*Assumptions!$I$82</f>
        <v>-1430438.44337414</v>
      </c>
      <c r="BA72" s="4">
        <f>-BA35*BA58*Assumptions!$I$82</f>
        <v>-1478535.4218353725</v>
      </c>
      <c r="BB72" s="4">
        <f>-BB35*BB58*Assumptions!$I$82</f>
        <v>-1485235.0522155333</v>
      </c>
      <c r="BC72" s="4">
        <f>-BC35*BC58*Assumptions!$I$82</f>
        <v>-1431018.7516432416</v>
      </c>
      <c r="BD72" s="4">
        <f>-BD35*BD58*Assumptions!$I$82</f>
        <v>-1493235.3735436799</v>
      </c>
      <c r="BE72" s="4">
        <f>-BE35*BE58*Assumptions!$I$82</f>
        <v>-1458409.3734113604</v>
      </c>
      <c r="BF72" s="4">
        <f>-BF35*BF58*Assumptions!$I$82</f>
        <v>-1489715.2321592954</v>
      </c>
      <c r="BG72" s="4">
        <f>-BG35*BG58*Assumptions!$I$82</f>
        <v>-1497708.2639008104</v>
      </c>
      <c r="BH72" s="4">
        <f>-BH35*BH58*Assumptions!$I$82</f>
        <v>-1497317.90653669</v>
      </c>
      <c r="BI72" s="4">
        <f>-BI35*BI58*Assumptions!$I$82</f>
        <v>-1455493.9032380646</v>
      </c>
      <c r="BJ72" s="4">
        <f>-BJ35*BJ58*Assumptions!$I$82</f>
        <v>-1552614.0718934091</v>
      </c>
      <c r="BK72" s="4">
        <f>-BK35*BK58*Assumptions!$I$82</f>
        <v>-1522050.2055895282</v>
      </c>
      <c r="BL72" s="4">
        <f>-BL35*BL58*Assumptions!$I$82</f>
        <v>-1514788.4433101325</v>
      </c>
      <c r="BM72" s="4">
        <f>-BM35*BM58*Assumptions!$I$82</f>
        <v>-1555211.6213249424</v>
      </c>
    </row>
    <row r="73" spans="1:65" x14ac:dyDescent="0.2">
      <c r="A73" s="4"/>
      <c r="B73" s="4"/>
      <c r="C73" s="31"/>
      <c r="D73" s="4" t="s">
        <v>101</v>
      </c>
      <c r="E73" s="4"/>
      <c r="F73" s="4"/>
      <c r="G73" s="4"/>
      <c r="H73" s="5" t="s">
        <v>5</v>
      </c>
      <c r="I73" s="4"/>
      <c r="J73" s="4"/>
      <c r="K73" s="4"/>
      <c r="L73" s="4"/>
      <c r="M73" s="39"/>
      <c r="N73" s="4">
        <f>-N36*N59*Assumptions!$I$87</f>
        <v>-2391575.625</v>
      </c>
      <c r="O73" s="4">
        <f>-O36*O59*Assumptions!$I$87</f>
        <v>-2483611.875</v>
      </c>
      <c r="P73" s="4">
        <f>-P36*P59*Assumptions!$I$87</f>
        <v>-2515870.125</v>
      </c>
      <c r="Q73" s="4">
        <f>-Q36*Q59*Assumptions!$I$87</f>
        <v>-2507061.375</v>
      </c>
      <c r="R73" s="4">
        <f>-R36*R59*Assumptions!$I$87</f>
        <v>-2498304.87</v>
      </c>
      <c r="S73" s="4">
        <f>-S36*S59*Assumptions!$I$87</f>
        <v>-2485973.8350000004</v>
      </c>
      <c r="T73" s="4">
        <f>-T36*T59*Assumptions!$I$87</f>
        <v>-2491643.6324999998</v>
      </c>
      <c r="U73" s="4">
        <f>-U36*U59*Assumptions!$I$87</f>
        <v>-2421158.4449999998</v>
      </c>
      <c r="V73" s="4">
        <f>-V36*V59*Assumptions!$I$87</f>
        <v>-2548365.77385</v>
      </c>
      <c r="W73" s="4">
        <f>-W36*W59*Assumptions!$I$87</f>
        <v>-2618048.5145999999</v>
      </c>
      <c r="X73" s="4">
        <f>-X36*X59*Assumptions!$I$87</f>
        <v>-2602911.0847499999</v>
      </c>
      <c r="Y73" s="4">
        <f>-Y36*Y59*Assumptions!$I$87</f>
        <v>-2619597.0199500001</v>
      </c>
      <c r="Z73" s="4">
        <f>-Z36*Z59*Assumptions!$I$87</f>
        <v>-2565648.3576420001</v>
      </c>
      <c r="AA73" s="4">
        <f>-AA36*AA59*Assumptions!$I$87</f>
        <v>-2629697.6991329999</v>
      </c>
      <c r="AB73" s="4">
        <f>-AB36*AB59*Assumptions!$I$87</f>
        <v>-2635306.4487149999</v>
      </c>
      <c r="AC73" s="4">
        <f>-AC36*AC59*Assumptions!$I$87</f>
        <v>-2555494.5868469998</v>
      </c>
      <c r="AD73" s="4">
        <f>-AD36*AD59*Assumptions!$I$87</f>
        <v>-2697284.4209638201</v>
      </c>
      <c r="AE73" s="4">
        <f>-AE36*AE59*Assumptions!$I$87</f>
        <v>-2641982.1500853002</v>
      </c>
      <c r="AF73" s="4">
        <f>-AF36*AF59*Assumptions!$I$87</f>
        <v>-2653325.3626019997</v>
      </c>
      <c r="AG73" s="4">
        <f>-AG36*AG59*Assumptions!$I$87</f>
        <v>-2585890.7861621398</v>
      </c>
      <c r="AH73" s="4">
        <f>-AH36*AH59*Assumptions!$I$87</f>
        <v>-2688751.6948411129</v>
      </c>
      <c r="AI73" s="4">
        <f>-AI36*AI59*Assumptions!$I$87</f>
        <v>-2632779.3524521859</v>
      </c>
      <c r="AJ73" s="4">
        <f>-AJ36*AJ59*Assumptions!$I$87</f>
        <v>-2653337.1989976703</v>
      </c>
      <c r="AK73" s="4">
        <f>-AK36*AK59*Assumptions!$I$87</f>
        <v>-2677315.7638916676</v>
      </c>
      <c r="AL73" s="4">
        <f>-AL36*AL59*Assumptions!$I$87</f>
        <v>-2693507.8348037242</v>
      </c>
      <c r="AM73" s="4">
        <f>-AM36*AM59*Assumptions!$I$87</f>
        <v>-2835193.9887991911</v>
      </c>
      <c r="AN73" s="4">
        <f>-AN36*AN59*Assumptions!$I$87</f>
        <v>-2768147.9091683086</v>
      </c>
      <c r="AO73" s="4">
        <f>-AO36*AO59*Assumptions!$I$87</f>
        <v>-2784977.8434429988</v>
      </c>
      <c r="AP73" s="4">
        <f>-AP36*AP59*Assumptions!$I$87</f>
        <v>-2769115.2883172678</v>
      </c>
      <c r="AQ73" s="4">
        <f>-AQ36*AQ59*Assumptions!$I$87</f>
        <v>-2781606.3834387027</v>
      </c>
      <c r="AR73" s="4">
        <f>-AR36*AR59*Assumptions!$I$87</f>
        <v>-2878115.7943490096</v>
      </c>
      <c r="AS73" s="4">
        <f>-AS36*AS59*Assumptions!$I$87</f>
        <v>-2820649.7785249767</v>
      </c>
      <c r="AT73" s="4">
        <f>-AT36*AT59*Assumptions!$I$87</f>
        <v>-2887276.8612067867</v>
      </c>
      <c r="AU73" s="4">
        <f>-AU36*AU59*Assumptions!$I$87</f>
        <v>-2802681.4428667743</v>
      </c>
      <c r="AV73" s="4">
        <f>-AV36*AV59*Assumptions!$I$87</f>
        <v>-2863360.9499217686</v>
      </c>
      <c r="AW73" s="4">
        <f>-AW36*AW59*Assumptions!$I$87</f>
        <v>-2793712.9761348921</v>
      </c>
      <c r="AX73" s="4">
        <f>-AX36*AX59*Assumptions!$I$87</f>
        <v>-2865777.4534578589</v>
      </c>
      <c r="AY73" s="4">
        <f>-AY36*AY59*Assumptions!$I$87</f>
        <v>-2928287.6665790752</v>
      </c>
      <c r="AZ73" s="4">
        <f>-AZ36*AZ59*Assumptions!$I$87</f>
        <v>-2906325.5998320733</v>
      </c>
      <c r="BA73" s="4">
        <f>-BA36*BA59*Assumptions!$I$87</f>
        <v>-3004047.7216220363</v>
      </c>
      <c r="BB73" s="4">
        <f>-BB36*BB59*Assumptions!$I$87</f>
        <v>-3017659.8468927643</v>
      </c>
      <c r="BC73" s="4">
        <f>-BC36*BC59*Assumptions!$I$87</f>
        <v>-2907504.6542584253</v>
      </c>
      <c r="BD73" s="4">
        <f>-BD36*BD59*Assumptions!$I$87</f>
        <v>-3033914.6803604867</v>
      </c>
      <c r="BE73" s="4">
        <f>-BE36*BE59*Assumptions!$I$87</f>
        <v>-2963156.1683859583</v>
      </c>
      <c r="BF73" s="4">
        <f>-BF36*BF59*Assumptions!$I$87</f>
        <v>-3026762.5536346887</v>
      </c>
      <c r="BG73" s="4">
        <f>-BG36*BG59*Assumptions!$I$87</f>
        <v>-3043002.5763202081</v>
      </c>
      <c r="BH73" s="4">
        <f>-BH36*BH59*Assumptions!$I$87</f>
        <v>-3042209.4589332407</v>
      </c>
      <c r="BI73" s="4">
        <f>-BI36*BI59*Assumptions!$I$87</f>
        <v>-2957232.5960438941</v>
      </c>
      <c r="BJ73" s="4">
        <f>-BJ36*BJ59*Assumptions!$I$87</f>
        <v>-3154558.6912215585</v>
      </c>
      <c r="BK73" s="4">
        <f>-BK36*BK59*Assumptions!$I$87</f>
        <v>-3092459.8658717005</v>
      </c>
      <c r="BL73" s="4">
        <f>-BL36*BL59*Assumptions!$I$87</f>
        <v>-3077705.616424433</v>
      </c>
      <c r="BM73" s="4">
        <f>-BM36*BM59*Assumptions!$I$87</f>
        <v>-3159836.3209194061</v>
      </c>
    </row>
    <row r="74" spans="1:65" x14ac:dyDescent="0.2">
      <c r="A74" s="4"/>
      <c r="B74" s="4"/>
      <c r="C74" s="31"/>
      <c r="D74" s="4" t="s">
        <v>102</v>
      </c>
      <c r="E74" s="4"/>
      <c r="F74" s="4"/>
      <c r="G74" s="4"/>
      <c r="H74" s="5" t="s">
        <v>5</v>
      </c>
      <c r="I74" s="4"/>
      <c r="J74" s="4"/>
      <c r="K74" s="4"/>
      <c r="L74" s="4"/>
      <c r="M74" s="39"/>
      <c r="N74" s="4">
        <f>-IF(YEAR(N$7)&lt;&gt;YEAR(N$7+1),IF(SUM(K36:N36)&gt;=Assumptions!$I$93-10^-7,Assumptions!$I$92*N60,0),0)</f>
        <v>0</v>
      </c>
      <c r="O74" s="4">
        <f>-IF(YEAR(O$7)&lt;&gt;YEAR(O$7+1),IF(SUM(L36:O36)&gt;=Assumptions!$I$93-10^-7,Assumptions!$I$92*O60,0),0)</f>
        <v>0</v>
      </c>
      <c r="P74" s="4">
        <f>-IF(YEAR(P$7)&lt;&gt;YEAR(P$7+1),IF(SUM(M36:P36)&gt;=Assumptions!$I$93-10^-7,Assumptions!$I$92*P60,0),0)</f>
        <v>0</v>
      </c>
      <c r="Q74" s="4">
        <f>-IF(YEAR(Q$7)&lt;&gt;YEAR(Q$7+1),IF(SUM(N36:Q36)&gt;=Assumptions!$I$93-10^-7,Assumptions!$I$92*Q60,0),0)</f>
        <v>-500000</v>
      </c>
      <c r="R74" s="4">
        <f>-IF(YEAR(R$7)&lt;&gt;YEAR(R$7+1),IF(SUM(O36:R36)&gt;=Assumptions!$I$93-10^-7,Assumptions!$I$92*R60,0),0)</f>
        <v>0</v>
      </c>
      <c r="S74" s="4">
        <f>-IF(YEAR(S$7)&lt;&gt;YEAR(S$7+1),IF(SUM(P36:S36)&gt;=Assumptions!$I$93-10^-7,Assumptions!$I$92*S60,0),0)</f>
        <v>0</v>
      </c>
      <c r="T74" s="4">
        <f>-IF(YEAR(T$7)&lt;&gt;YEAR(T$7+1),IF(SUM(Q36:T36)&gt;=Assumptions!$I$93-10^-7,Assumptions!$I$92*T60,0),0)</f>
        <v>0</v>
      </c>
      <c r="U74" s="4">
        <f>-IF(YEAR(U$7)&lt;&gt;YEAR(U$7+1),IF(SUM(R36:U36)&gt;=Assumptions!$I$93-10^-7,Assumptions!$I$92*U60,0),0)</f>
        <v>0</v>
      </c>
      <c r="V74" s="4">
        <f>-IF(YEAR(V$7)&lt;&gt;YEAR(V$7+1),IF(SUM(S36:V36)&gt;=Assumptions!$I$93-10^-7,Assumptions!$I$92*V60,0),0)</f>
        <v>0</v>
      </c>
      <c r="W74" s="4">
        <f>-IF(YEAR(W$7)&lt;&gt;YEAR(W$7+1),IF(SUM(T36:W36)&gt;=Assumptions!$I$93-10^-7,Assumptions!$I$92*W60,0),0)</f>
        <v>0</v>
      </c>
      <c r="X74" s="4">
        <f>-IF(YEAR(X$7)&lt;&gt;YEAR(X$7+1),IF(SUM(U36:X36)&gt;=Assumptions!$I$93-10^-7,Assumptions!$I$92*X60,0),0)</f>
        <v>0</v>
      </c>
      <c r="Y74" s="4">
        <f>-IF(YEAR(Y$7)&lt;&gt;YEAR(Y$7+1),IF(SUM(V36:Y36)&gt;=Assumptions!$I$93-10^-7,Assumptions!$I$92*Y60,0),0)</f>
        <v>-551250</v>
      </c>
      <c r="Z74" s="4">
        <f>-IF(YEAR(Z$7)&lt;&gt;YEAR(Z$7+1),IF(SUM(W36:Z36)&gt;=Assumptions!$I$93-10^-7,Assumptions!$I$92*Z60,0),0)</f>
        <v>0</v>
      </c>
      <c r="AA74" s="4">
        <f>-IF(YEAR(AA$7)&lt;&gt;YEAR(AA$7+1),IF(SUM(X36:AA36)&gt;=Assumptions!$I$93-10^-7,Assumptions!$I$92*AA60,0),0)</f>
        <v>0</v>
      </c>
      <c r="AB74" s="4">
        <f>-IF(YEAR(AB$7)&lt;&gt;YEAR(AB$7+1),IF(SUM(Y36:AB36)&gt;=Assumptions!$I$93-10^-7,Assumptions!$I$92*AB60,0),0)</f>
        <v>0</v>
      </c>
      <c r="AC74" s="4">
        <f>-IF(YEAR(AC$7)&lt;&gt;YEAR(AC$7+1),IF(SUM(Z36:AC36)&gt;=Assumptions!$I$93-10^-7,Assumptions!$I$92*AC60,0),0)</f>
        <v>0</v>
      </c>
      <c r="AD74" s="4">
        <f>-IF(YEAR(AD$7)&lt;&gt;YEAR(AD$7+1),IF(SUM(AA36:AD36)&gt;=Assumptions!$I$93-10^-7,Assumptions!$I$92*AD60,0),0)</f>
        <v>0</v>
      </c>
      <c r="AE74" s="4">
        <f>-IF(YEAR(AE$7)&lt;&gt;YEAR(AE$7+1),IF(SUM(AB36:AE36)&gt;=Assumptions!$I$93-10^-7,Assumptions!$I$92*AE60,0),0)</f>
        <v>0</v>
      </c>
      <c r="AF74" s="4">
        <f>-IF(YEAR(AF$7)&lt;&gt;YEAR(AF$7+1),IF(SUM(AC36:AF36)&gt;=Assumptions!$I$93-10^-7,Assumptions!$I$92*AF60,0),0)</f>
        <v>0</v>
      </c>
      <c r="AG74" s="4">
        <f>-IF(YEAR(AG$7)&lt;&gt;YEAR(AG$7+1),IF(SUM(AD36:AG36)&gt;=Assumptions!$I$93-10^-7,Assumptions!$I$92*AG60,0),0)</f>
        <v>0</v>
      </c>
      <c r="AH74" s="4">
        <f>-IF(YEAR(AH$7)&lt;&gt;YEAR(AH$7+1),IF(SUM(AE36:AH36)&gt;=Assumptions!$I$93-10^-7,Assumptions!$I$92*AH60,0),0)</f>
        <v>0</v>
      </c>
      <c r="AI74" s="4">
        <f>-IF(YEAR(AI$7)&lt;&gt;YEAR(AI$7+1),IF(SUM(AF36:AI36)&gt;=Assumptions!$I$93-10^-7,Assumptions!$I$92*AI60,0),0)</f>
        <v>0</v>
      </c>
      <c r="AJ74" s="4">
        <f>-IF(YEAR(AJ$7)&lt;&gt;YEAR(AJ$7+1),IF(SUM(AG36:AJ36)&gt;=Assumptions!$I$93-10^-7,Assumptions!$I$92*AJ60,0),0)</f>
        <v>0</v>
      </c>
      <c r="AK74" s="4">
        <f>-IF(YEAR(AK$7)&lt;&gt;YEAR(AK$7+1),IF(SUM(AH36:AK36)&gt;=Assumptions!$I$93-10^-7,Assumptions!$I$92*AK60,0),0)</f>
        <v>0</v>
      </c>
      <c r="AL74" s="4">
        <f>-IF(YEAR(AL$7)&lt;&gt;YEAR(AL$7+1),IF(SUM(AI36:AL36)&gt;=Assumptions!$I$93-10^-7,Assumptions!$I$92*AL60,0),0)</f>
        <v>0</v>
      </c>
      <c r="AM74" s="4">
        <f>-IF(YEAR(AM$7)&lt;&gt;YEAR(AM$7+1),IF(SUM(AJ36:AM36)&gt;=Assumptions!$I$93-10^-7,Assumptions!$I$92*AM60,0),0)</f>
        <v>0</v>
      </c>
      <c r="AN74" s="4">
        <f>-IF(YEAR(AN$7)&lt;&gt;YEAR(AN$7+1),IF(SUM(AK36:AN36)&gt;=Assumptions!$I$93-10^-7,Assumptions!$I$92*AN60,0),0)</f>
        <v>0</v>
      </c>
      <c r="AO74" s="4">
        <f>-IF(YEAR(AO$7)&lt;&gt;YEAR(AO$7+1),IF(SUM(AL36:AO36)&gt;=Assumptions!$I$93-10^-7,Assumptions!$I$92*AO60,0),0)</f>
        <v>-670047.82031250023</v>
      </c>
      <c r="AP74" s="4">
        <f>-IF(YEAR(AP$7)&lt;&gt;YEAR(AP$7+1),IF(SUM(AM36:AP36)&gt;=Assumptions!$I$93-10^-7,Assumptions!$I$92*AP60,0),0)</f>
        <v>0</v>
      </c>
      <c r="AQ74" s="4">
        <f>-IF(YEAR(AQ$7)&lt;&gt;YEAR(AQ$7+1),IF(SUM(AN36:AQ36)&gt;=Assumptions!$I$93-10^-7,Assumptions!$I$92*AQ60,0),0)</f>
        <v>0</v>
      </c>
      <c r="AR74" s="4">
        <f>-IF(YEAR(AR$7)&lt;&gt;YEAR(AR$7+1),IF(SUM(AO36:AR36)&gt;=Assumptions!$I$93-10^-7,Assumptions!$I$92*AR60,0),0)</f>
        <v>0</v>
      </c>
      <c r="AS74" s="4">
        <f>-IF(YEAR(AS$7)&lt;&gt;YEAR(AS$7+1),IF(SUM(AP36:AS36)&gt;=Assumptions!$I$93-10^-7,Assumptions!$I$92*AS60,0),0)</f>
        <v>0</v>
      </c>
      <c r="AT74" s="4">
        <f>-IF(YEAR(AT$7)&lt;&gt;YEAR(AT$7+1),IF(SUM(AQ36:AT36)&gt;=Assumptions!$I$93-10^-7,Assumptions!$I$92*AT60,0),0)</f>
        <v>0</v>
      </c>
      <c r="AU74" s="4">
        <f>-IF(YEAR(AU$7)&lt;&gt;YEAR(AU$7+1),IF(SUM(AR36:AU36)&gt;=Assumptions!$I$93-10^-7,Assumptions!$I$92*AU60,0),0)</f>
        <v>0</v>
      </c>
      <c r="AV74" s="4">
        <f>-IF(YEAR(AV$7)&lt;&gt;YEAR(AV$7+1),IF(SUM(AS36:AV36)&gt;=Assumptions!$I$93-10^-7,Assumptions!$I$92*AV60,0),0)</f>
        <v>0</v>
      </c>
      <c r="AW74" s="4">
        <f>-IF(YEAR(AW$7)&lt;&gt;YEAR(AW$7+1),IF(SUM(AT36:AW36)&gt;=Assumptions!$I$93-10^-7,Assumptions!$I$92*AW60,0),0)</f>
        <v>0</v>
      </c>
      <c r="AX74" s="4">
        <f>-IF(YEAR(AX$7)&lt;&gt;YEAR(AX$7+1),IF(SUM(AU36:AX36)&gt;=Assumptions!$I$93-10^-7,Assumptions!$I$92*AX60,0),0)</f>
        <v>0</v>
      </c>
      <c r="AY74" s="4">
        <f>-IF(YEAR(AY$7)&lt;&gt;YEAR(AY$7+1),IF(SUM(AV36:AY36)&gt;=Assumptions!$I$93-10^-7,Assumptions!$I$92*AY60,0),0)</f>
        <v>0</v>
      </c>
      <c r="AZ74" s="4">
        <f>-IF(YEAR(AZ$7)&lt;&gt;YEAR(AZ$7+1),IF(SUM(AW36:AZ36)&gt;=Assumptions!$I$93-10^-7,Assumptions!$I$92*AZ60,0),0)</f>
        <v>0</v>
      </c>
      <c r="BA74" s="4">
        <f>-IF(YEAR(BA$7)&lt;&gt;YEAR(BA$7+1),IF(SUM(AX36:BA36)&gt;=Assumptions!$I$93-10^-7,Assumptions!$I$92*BA60,0),0)</f>
        <v>0</v>
      </c>
      <c r="BB74" s="4">
        <f>-IF(YEAR(BB$7)&lt;&gt;YEAR(BB$7+1),IF(SUM(AY36:BB36)&gt;=Assumptions!$I$93-10^-7,Assumptions!$I$92*BB60,0),0)</f>
        <v>0</v>
      </c>
      <c r="BC74" s="4">
        <f>-IF(YEAR(BC$7)&lt;&gt;YEAR(BC$7+1),IF(SUM(AZ36:BC36)&gt;=Assumptions!$I$93-10^-7,Assumptions!$I$92*BC60,0),0)</f>
        <v>0</v>
      </c>
      <c r="BD74" s="4">
        <f>-IF(YEAR(BD$7)&lt;&gt;YEAR(BD$7+1),IF(SUM(BA36:BD36)&gt;=Assumptions!$I$93-10^-7,Assumptions!$I$92*BD60,0),0)</f>
        <v>0</v>
      </c>
      <c r="BE74" s="4">
        <f>-IF(YEAR(BE$7)&lt;&gt;YEAR(BE$7+1),IF(SUM(BB36:BE36)&gt;=Assumptions!$I$93-10^-7,Assumptions!$I$92*BE60,0),0)</f>
        <v>0</v>
      </c>
      <c r="BF74" s="4">
        <f>-IF(YEAR(BF$7)&lt;&gt;YEAR(BF$7+1),IF(SUM(BC36:BF36)&gt;=Assumptions!$I$93-10^-7,Assumptions!$I$92*BF60,0),0)</f>
        <v>0</v>
      </c>
      <c r="BG74" s="4">
        <f>-IF(YEAR(BG$7)&lt;&gt;YEAR(BG$7+1),IF(SUM(BD36:BG36)&gt;=Assumptions!$I$93-10^-7,Assumptions!$I$92*BG60,0),0)</f>
        <v>0</v>
      </c>
      <c r="BH74" s="4">
        <f>-IF(YEAR(BH$7)&lt;&gt;YEAR(BH$7+1),IF(SUM(BE36:BH36)&gt;=Assumptions!$I$93-10^-7,Assumptions!$I$92*BH60,0),0)</f>
        <v>0</v>
      </c>
      <c r="BI74" s="4">
        <f>-IF(YEAR(BI$7)&lt;&gt;YEAR(BI$7+1),IF(SUM(BF36:BI36)&gt;=Assumptions!$I$93-10^-7,Assumptions!$I$92*BI60,0),0)</f>
        <v>0</v>
      </c>
      <c r="BJ74" s="4">
        <f>-IF(YEAR(BJ$7)&lt;&gt;YEAR(BJ$7+1),IF(SUM(BG36:BJ36)&gt;=Assumptions!$I$93-10^-7,Assumptions!$I$92*BJ60,0),0)</f>
        <v>0</v>
      </c>
      <c r="BK74" s="4">
        <f>-IF(YEAR(BK$7)&lt;&gt;YEAR(BK$7+1),IF(SUM(BH36:BK36)&gt;=Assumptions!$I$93-10^-7,Assumptions!$I$92*BK60,0),0)</f>
        <v>0</v>
      </c>
      <c r="BL74" s="4">
        <f>-IF(YEAR(BL$7)&lt;&gt;YEAR(BL$7+1),IF(SUM(BI36:BL36)&gt;=Assumptions!$I$93-10^-7,Assumptions!$I$92*BL60,0),0)</f>
        <v>0</v>
      </c>
      <c r="BM74" s="4">
        <f>-IF(YEAR(BM$7)&lt;&gt;YEAR(BM$7+1),IF(SUM(BJ36:BM36)&gt;=Assumptions!$I$93-10^-7,Assumptions!$I$92*BM60,0),0)</f>
        <v>-897928.16301106499</v>
      </c>
    </row>
    <row r="75" spans="1:65" x14ac:dyDescent="0.2">
      <c r="A75" s="4"/>
      <c r="B75" s="4"/>
      <c r="C75" s="31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</row>
    <row r="76" spans="1:65" x14ac:dyDescent="0.2">
      <c r="A76" s="4"/>
      <c r="B76" s="4"/>
      <c r="C76" s="31"/>
      <c r="D76" s="4" t="s">
        <v>103</v>
      </c>
      <c r="E76" s="4"/>
      <c r="F76" s="4"/>
      <c r="G76" s="4"/>
      <c r="H76" s="5" t="s">
        <v>93</v>
      </c>
      <c r="I76" s="4"/>
      <c r="J76" s="4"/>
      <c r="K76" s="4"/>
      <c r="L76" s="4"/>
      <c r="M76" s="4"/>
      <c r="N76" s="4">
        <f>--(N74&lt;0)</f>
        <v>0</v>
      </c>
      <c r="O76" s="4">
        <f t="shared" ref="O76:BM76" si="107">--(O74&lt;0)</f>
        <v>0</v>
      </c>
      <c r="P76" s="4">
        <f t="shared" si="107"/>
        <v>0</v>
      </c>
      <c r="Q76" s="4">
        <f t="shared" si="107"/>
        <v>1</v>
      </c>
      <c r="R76" s="4">
        <f t="shared" si="107"/>
        <v>0</v>
      </c>
      <c r="S76" s="4">
        <f t="shared" si="107"/>
        <v>0</v>
      </c>
      <c r="T76" s="4">
        <f t="shared" si="107"/>
        <v>0</v>
      </c>
      <c r="U76" s="4">
        <f t="shared" si="107"/>
        <v>0</v>
      </c>
      <c r="V76" s="4">
        <f t="shared" si="107"/>
        <v>0</v>
      </c>
      <c r="W76" s="4">
        <f t="shared" si="107"/>
        <v>0</v>
      </c>
      <c r="X76" s="4">
        <f t="shared" si="107"/>
        <v>0</v>
      </c>
      <c r="Y76" s="4">
        <f t="shared" si="107"/>
        <v>1</v>
      </c>
      <c r="Z76" s="4">
        <f t="shared" si="107"/>
        <v>0</v>
      </c>
      <c r="AA76" s="4">
        <f t="shared" si="107"/>
        <v>0</v>
      </c>
      <c r="AB76" s="4">
        <f t="shared" si="107"/>
        <v>0</v>
      </c>
      <c r="AC76" s="4">
        <f t="shared" si="107"/>
        <v>0</v>
      </c>
      <c r="AD76" s="4">
        <f t="shared" si="107"/>
        <v>0</v>
      </c>
      <c r="AE76" s="4">
        <f t="shared" si="107"/>
        <v>0</v>
      </c>
      <c r="AF76" s="4">
        <f t="shared" si="107"/>
        <v>0</v>
      </c>
      <c r="AG76" s="4">
        <f t="shared" si="107"/>
        <v>0</v>
      </c>
      <c r="AH76" s="4">
        <f t="shared" si="107"/>
        <v>0</v>
      </c>
      <c r="AI76" s="4">
        <f t="shared" si="107"/>
        <v>0</v>
      </c>
      <c r="AJ76" s="4">
        <f t="shared" si="107"/>
        <v>0</v>
      </c>
      <c r="AK76" s="4">
        <f t="shared" si="107"/>
        <v>0</v>
      </c>
      <c r="AL76" s="4">
        <f t="shared" si="107"/>
        <v>0</v>
      </c>
      <c r="AM76" s="4">
        <f t="shared" si="107"/>
        <v>0</v>
      </c>
      <c r="AN76" s="4">
        <f t="shared" si="107"/>
        <v>0</v>
      </c>
      <c r="AO76" s="4">
        <f t="shared" si="107"/>
        <v>1</v>
      </c>
      <c r="AP76" s="4">
        <f t="shared" si="107"/>
        <v>0</v>
      </c>
      <c r="AQ76" s="4">
        <f t="shared" si="107"/>
        <v>0</v>
      </c>
      <c r="AR76" s="4">
        <f t="shared" si="107"/>
        <v>0</v>
      </c>
      <c r="AS76" s="4">
        <f t="shared" si="107"/>
        <v>0</v>
      </c>
      <c r="AT76" s="4">
        <f t="shared" si="107"/>
        <v>0</v>
      </c>
      <c r="AU76" s="4">
        <f t="shared" si="107"/>
        <v>0</v>
      </c>
      <c r="AV76" s="4">
        <f t="shared" si="107"/>
        <v>0</v>
      </c>
      <c r="AW76" s="4">
        <f t="shared" si="107"/>
        <v>0</v>
      </c>
      <c r="AX76" s="4">
        <f t="shared" si="107"/>
        <v>0</v>
      </c>
      <c r="AY76" s="4">
        <f t="shared" si="107"/>
        <v>0</v>
      </c>
      <c r="AZ76" s="4">
        <f t="shared" si="107"/>
        <v>0</v>
      </c>
      <c r="BA76" s="4">
        <f t="shared" si="107"/>
        <v>0</v>
      </c>
      <c r="BB76" s="4">
        <f t="shared" si="107"/>
        <v>0</v>
      </c>
      <c r="BC76" s="4">
        <f t="shared" si="107"/>
        <v>0</v>
      </c>
      <c r="BD76" s="4">
        <f t="shared" si="107"/>
        <v>0</v>
      </c>
      <c r="BE76" s="4">
        <f t="shared" si="107"/>
        <v>0</v>
      </c>
      <c r="BF76" s="4">
        <f t="shared" si="107"/>
        <v>0</v>
      </c>
      <c r="BG76" s="4">
        <f t="shared" si="107"/>
        <v>0</v>
      </c>
      <c r="BH76" s="4">
        <f t="shared" si="107"/>
        <v>0</v>
      </c>
      <c r="BI76" s="4">
        <f t="shared" si="107"/>
        <v>0</v>
      </c>
      <c r="BJ76" s="4">
        <f t="shared" si="107"/>
        <v>0</v>
      </c>
      <c r="BK76" s="4">
        <f t="shared" si="107"/>
        <v>0</v>
      </c>
      <c r="BL76" s="4">
        <f t="shared" si="107"/>
        <v>0</v>
      </c>
      <c r="BM76" s="4">
        <f t="shared" si="107"/>
        <v>1</v>
      </c>
    </row>
    <row r="77" spans="1:65" x14ac:dyDescent="0.2">
      <c r="A77" s="4"/>
      <c r="B77" s="4"/>
      <c r="C77" s="31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</row>
    <row r="78" spans="1:65" x14ac:dyDescent="0.2">
      <c r="A78" s="4"/>
      <c r="B78" s="4"/>
      <c r="C78" s="31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</row>
    <row r="79" spans="1:65" x14ac:dyDescent="0.2">
      <c r="A79" s="4"/>
      <c r="B79" s="4"/>
      <c r="C79" s="31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</row>
    <row r="80" spans="1:65" x14ac:dyDescent="0.2">
      <c r="A80" s="4"/>
      <c r="B80" s="4"/>
      <c r="C80" s="31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</row>
    <row r="81" spans="1:65" x14ac:dyDescent="0.2">
      <c r="A81" s="4"/>
      <c r="B81" s="4"/>
      <c r="C81" s="31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</row>
    <row r="82" spans="1:65" x14ac:dyDescent="0.2">
      <c r="A82" s="4"/>
      <c r="B82" s="4"/>
      <c r="C82" s="31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</row>
    <row r="83" spans="1:65" x14ac:dyDescent="0.2">
      <c r="A83" s="4"/>
      <c r="B83" s="4"/>
      <c r="C83" s="31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</row>
    <row r="84" spans="1:65" x14ac:dyDescent="0.2">
      <c r="A84" s="4"/>
      <c r="B84" s="4"/>
      <c r="C84" s="31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</row>
    <row r="85" spans="1:65" x14ac:dyDescent="0.2">
      <c r="A85" s="4"/>
      <c r="B85" s="4"/>
      <c r="C85" s="31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</row>
  </sheetData>
  <pageMargins left="0.70866141732283472" right="0.70866141732283472" top="0.74803149606299213" bottom="0.74803149606299213" header="0.31496062992125984" footer="0.31496062992125984"/>
  <pageSetup paperSize="9" fitToWidth="2" orientation="portrait" verticalDpi="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Formats</vt:lpstr>
      <vt:lpstr>Assumptions</vt:lpstr>
      <vt:lpstr>Calculations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</dc:creator>
  <cp:lastModifiedBy>Diarmuid Early</cp:lastModifiedBy>
  <dcterms:created xsi:type="dcterms:W3CDTF">2015-10-14T05:12:28Z</dcterms:created>
  <dcterms:modified xsi:type="dcterms:W3CDTF">2017-09-23T15:11:41Z</dcterms:modified>
</cp:coreProperties>
</file>